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425" windowHeight="5730" activeTab="0"/>
  </bookViews>
  <sheets>
    <sheet name="Hoja1" sheetId="1" r:id="rId1"/>
    <sheet name="Hoja2" sheetId="2" r:id="rId2"/>
    <sheet name="Hoja4" sheetId="3" r:id="rId3"/>
    <sheet name="Hoja5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<sst xmlns="http://schemas.openxmlformats.org/spreadsheetml/2006/main" count="144" uniqueCount="42">
  <si>
    <t>Precio</t>
  </si>
  <si>
    <t>Anticipo %</t>
  </si>
  <si>
    <t>Anticipo $</t>
  </si>
  <si>
    <t>Deuda</t>
  </si>
  <si>
    <t>Plazo</t>
  </si>
  <si>
    <t>Tasa</t>
  </si>
  <si>
    <t>Fecha Compra</t>
  </si>
  <si>
    <t>TABLA DE AMORTIZACION</t>
  </si>
  <si>
    <t>Pago.No.</t>
  </si>
  <si>
    <t>Amortizacion</t>
  </si>
  <si>
    <t>Interes</t>
  </si>
  <si>
    <t>Pago</t>
  </si>
  <si>
    <t>Saldo</t>
  </si>
  <si>
    <t>Mensual</t>
  </si>
  <si>
    <t>Insoluto</t>
  </si>
  <si>
    <t>Fecha</t>
  </si>
  <si>
    <t>DATOS DEL FINANCIAMIENTO</t>
  </si>
  <si>
    <t xml:space="preserve"> </t>
  </si>
  <si>
    <t>DISTRIBUIDORA DE AUTOS DEL NOROESTE, S.A. DE C.V.</t>
  </si>
  <si>
    <t xml:space="preserve">MATAMOROS 456 </t>
  </si>
  <si>
    <t>Hermosillo, Sonora</t>
  </si>
  <si>
    <t>Datos del Cliente:</t>
  </si>
  <si>
    <t>Nombre:</t>
  </si>
  <si>
    <t>Cuidad</t>
  </si>
  <si>
    <t>Dirección:</t>
  </si>
  <si>
    <t>Telefono:</t>
  </si>
  <si>
    <t>Tipo Auto:</t>
  </si>
  <si>
    <t>Arturo Morales</t>
  </si>
  <si>
    <t>Acueducto 16</t>
  </si>
  <si>
    <t>6622 165663</t>
  </si>
  <si>
    <t xml:space="preserve">Ford Lobo </t>
  </si>
  <si>
    <t>Color:</t>
  </si>
  <si>
    <t>Gris obscuro</t>
  </si>
  <si>
    <t>El abono al préstamo sería el pago mensual dividido entre dos</t>
  </si>
  <si>
    <t>CAJA DE AHORROS Y PRÉSTAMOS DEL PERSONAL DE LA UNIVERSIDAD DE SONORA, A.C.</t>
  </si>
  <si>
    <t>Simulador de corridas financieras</t>
  </si>
  <si>
    <t>Meses</t>
  </si>
  <si>
    <t>Anual CAT</t>
  </si>
  <si>
    <t>Prestamo</t>
  </si>
  <si>
    <t>Solo deberá capturar el importe del prestamo y el plazo en que desea pagarlo</t>
  </si>
  <si>
    <t>Anual Cat</t>
  </si>
  <si>
    <t>Pagos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</si>
</sst>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[$-80A]dddd\,\ dd&quot; de &quot;mmmm&quot; de &quot;yyyy"/>
    <numFmt numFmtId="168" formatCode="0.00000"/>
    <numFmt numFmtId="169" formatCode="&quot;$&quot;#,##0.00"/>
    <numFmt numFmtId="170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53" applyFont="1" applyAlignment="1">
      <alignment/>
    </xf>
    <xf numFmtId="4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9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49" applyFont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49" applyNumberFormat="1" applyFont="1" applyAlignment="1">
      <alignment/>
    </xf>
    <xf numFmtId="0" fontId="4" fillId="0" borderId="0" xfId="0" applyFont="1" applyAlignment="1">
      <alignment/>
    </xf>
    <xf numFmtId="10" fontId="0" fillId="0" borderId="0" xfId="53" applyNumberFormat="1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5" xfId="0" applyFont="1" applyBorder="1" applyAlignment="1">
      <alignment/>
    </xf>
    <xf numFmtId="1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4" fontId="7" fillId="0" borderId="15" xfId="49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49" applyNumberFormat="1" applyFont="1" applyBorder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9" fontId="7" fillId="35" borderId="15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14" fontId="7" fillId="35" borderId="15" xfId="0" applyNumberFormat="1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44" fontId="7" fillId="0" borderId="24" xfId="49" applyFont="1" applyBorder="1" applyAlignment="1">
      <alignment/>
    </xf>
    <xf numFmtId="14" fontId="7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33" borderId="17" xfId="0" applyFont="1" applyFill="1" applyBorder="1" applyAlignment="1" applyProtection="1">
      <alignment/>
      <protection locked="0"/>
    </xf>
    <xf numFmtId="169" fontId="7" fillId="33" borderId="0" xfId="0" applyNumberFormat="1" applyFont="1" applyFill="1" applyAlignment="1">
      <alignment/>
    </xf>
    <xf numFmtId="44" fontId="7" fillId="33" borderId="17" xfId="49" applyFont="1" applyFill="1" applyBorder="1" applyAlignment="1" applyProtection="1">
      <alignment/>
      <protection locked="0"/>
    </xf>
    <xf numFmtId="44" fontId="7" fillId="35" borderId="22" xfId="49" applyFont="1" applyFill="1" applyBorder="1" applyAlignment="1">
      <alignment/>
    </xf>
    <xf numFmtId="9" fontId="7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49" applyFont="1" applyAlignment="1">
      <alignment/>
    </xf>
    <xf numFmtId="1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49" applyNumberFormat="1" applyFont="1" applyAlignment="1">
      <alignment/>
    </xf>
    <xf numFmtId="44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9" fontId="7" fillId="0" borderId="0" xfId="53" applyFont="1" applyAlignment="1">
      <alignment/>
    </xf>
    <xf numFmtId="0" fontId="8" fillId="3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showZeros="0" tabSelected="1" zoomScalePageLayoutView="0" workbookViewId="0" topLeftCell="A1">
      <selection activeCell="D8" sqref="D8"/>
    </sheetView>
  </sheetViews>
  <sheetFormatPr defaultColWidth="11.421875" defaultRowHeight="12.75"/>
  <cols>
    <col min="1" max="1" width="9.42187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2.421875" style="0" customWidth="1"/>
    <col min="6" max="6" width="14.8515625" style="0" customWidth="1"/>
  </cols>
  <sheetData>
    <row r="2" spans="1:6" ht="15.75">
      <c r="A2" s="47" t="s">
        <v>34</v>
      </c>
      <c r="B2" s="23"/>
      <c r="C2" s="23"/>
      <c r="D2" s="23"/>
      <c r="E2" s="23"/>
      <c r="F2" s="23"/>
    </row>
    <row r="3" spans="1:5" ht="12.75">
      <c r="A3" s="70"/>
      <c r="B3" s="70"/>
      <c r="C3" s="70"/>
      <c r="D3" s="70"/>
      <c r="E3" s="70"/>
    </row>
    <row r="4" spans="1:6" ht="18">
      <c r="A4" s="79" t="s">
        <v>35</v>
      </c>
      <c r="B4" s="79"/>
      <c r="C4" s="79"/>
      <c r="D4" s="79"/>
      <c r="E4" s="79"/>
      <c r="F4" s="79"/>
    </row>
    <row r="5" spans="1:6" ht="12.75">
      <c r="A5" s="24" t="s">
        <v>39</v>
      </c>
      <c r="B5" s="24"/>
      <c r="C5" s="24"/>
      <c r="D5" s="24"/>
      <c r="E5" s="24"/>
      <c r="F5" s="24"/>
    </row>
    <row r="6" spans="1:6" ht="13.5" thickBot="1">
      <c r="A6" s="69" t="s">
        <v>16</v>
      </c>
      <c r="B6" s="69"/>
      <c r="C6" s="69"/>
      <c r="D6" s="69"/>
      <c r="E6" s="69"/>
      <c r="F6" s="69"/>
    </row>
    <row r="7" spans="1:6" ht="12.75">
      <c r="A7" s="33" t="s">
        <v>38</v>
      </c>
      <c r="B7" s="50">
        <v>400000</v>
      </c>
      <c r="C7" s="34" t="s">
        <v>4</v>
      </c>
      <c r="D7" s="48">
        <v>60</v>
      </c>
      <c r="E7" s="34" t="s">
        <v>36</v>
      </c>
      <c r="F7" s="35"/>
    </row>
    <row r="8" spans="1:6" ht="12.75">
      <c r="A8" s="36"/>
      <c r="B8" s="37"/>
      <c r="C8" s="38" t="s">
        <v>5</v>
      </c>
      <c r="D8" s="37">
        <v>0.1</v>
      </c>
      <c r="E8" s="38" t="s">
        <v>37</v>
      </c>
      <c r="F8" s="39"/>
    </row>
    <row r="9" spans="1:6" ht="12.75">
      <c r="A9" s="36"/>
      <c r="B9" s="38"/>
      <c r="C9" s="38" t="s">
        <v>6</v>
      </c>
      <c r="D9" s="40">
        <f ca="1">TODAY()</f>
        <v>42320</v>
      </c>
      <c r="E9" s="38"/>
      <c r="F9" s="39"/>
    </row>
    <row r="10" spans="1:6" ht="13.5" thickBot="1">
      <c r="A10" s="41" t="s">
        <v>3</v>
      </c>
      <c r="B10" s="51">
        <f>B7-B9</f>
        <v>400000</v>
      </c>
      <c r="C10" s="42"/>
      <c r="D10" s="42"/>
      <c r="E10" s="42"/>
      <c r="F10" s="43"/>
    </row>
    <row r="11" spans="1:6" ht="13.5" thickBot="1">
      <c r="A11" s="68" t="s">
        <v>7</v>
      </c>
      <c r="B11" s="68"/>
      <c r="C11" s="68"/>
      <c r="D11" s="68"/>
      <c r="E11" s="68"/>
      <c r="F11" s="68"/>
    </row>
    <row r="12" spans="1:6" ht="12.75">
      <c r="A12" s="62" t="s">
        <v>8</v>
      </c>
      <c r="B12" s="63" t="s">
        <v>9</v>
      </c>
      <c r="C12" s="63" t="s">
        <v>10</v>
      </c>
      <c r="D12" s="63" t="s">
        <v>11</v>
      </c>
      <c r="E12" s="63" t="s">
        <v>12</v>
      </c>
      <c r="F12" s="64" t="s">
        <v>15</v>
      </c>
    </row>
    <row r="13" spans="1:6" ht="13.5" thickBot="1">
      <c r="A13" s="65"/>
      <c r="B13" s="66" t="s">
        <v>13</v>
      </c>
      <c r="C13" s="66" t="s">
        <v>13</v>
      </c>
      <c r="D13" s="66" t="s">
        <v>13</v>
      </c>
      <c r="E13" s="66" t="s">
        <v>14</v>
      </c>
      <c r="F13" s="67" t="s">
        <v>11</v>
      </c>
    </row>
    <row r="14" spans="1:6" ht="12.75">
      <c r="A14" s="44">
        <v>1</v>
      </c>
      <c r="B14" s="45">
        <f>D14-C14</f>
        <v>5165.484551174006</v>
      </c>
      <c r="C14" s="45">
        <f>B10*D8/12</f>
        <v>3333.3333333333335</v>
      </c>
      <c r="D14" s="45">
        <f>($B$10*$D$8/12)/(1-(1/((1+$D$8/12))^$D$7))</f>
        <v>8498.81788450734</v>
      </c>
      <c r="E14" s="45">
        <f>B10-B14</f>
        <v>394834.515448826</v>
      </c>
      <c r="F14" s="46">
        <f>D9+30</f>
        <v>42350</v>
      </c>
    </row>
    <row r="15" spans="1:6" ht="12.75">
      <c r="A15" s="27">
        <f>IF(E14&lt;1,"",A14+1)</f>
        <v>2</v>
      </c>
      <c r="B15" s="29">
        <f>IF(A15="","",D15-C15)</f>
        <v>5208.530255767122</v>
      </c>
      <c r="C15" s="29">
        <f>IF(A15="","",E14*$D$8/12)</f>
        <v>3290.2876287402173</v>
      </c>
      <c r="D15" s="30">
        <f>($B$10*$D$8/12)/(1-(1/((1+$D$8/12))^$D$7))</f>
        <v>8498.81788450734</v>
      </c>
      <c r="E15" s="29">
        <f>IF(A15="",0,E14-B15)</f>
        <v>389625.9851930589</v>
      </c>
      <c r="F15" s="26">
        <f>IF(A15="","",F14+30)</f>
        <v>42380</v>
      </c>
    </row>
    <row r="16" spans="1:6" ht="12.75">
      <c r="A16" s="27">
        <f aca="true" t="shared" si="0" ref="A16:A61">IF(E15&lt;1,"",A15+1)</f>
        <v>3</v>
      </c>
      <c r="B16" s="29">
        <f aca="true" t="shared" si="1" ref="B16:B61">IF(A16="","",D16-C16)</f>
        <v>5251.934674565182</v>
      </c>
      <c r="C16" s="29">
        <f aca="true" t="shared" si="2" ref="C16:C61">IF(A16="","",E15*$D$8/12)</f>
        <v>3246.883209942158</v>
      </c>
      <c r="D16" s="30">
        <f aca="true" t="shared" si="3" ref="D16:D25">($B$10*$D$8/12)/(1-(1/((1+$D$8/12))^$D$7))</f>
        <v>8498.81788450734</v>
      </c>
      <c r="E16" s="29">
        <f aca="true" t="shared" si="4" ref="E16:E61">IF(A16="",0,E15-B16)</f>
        <v>384374.05051849375</v>
      </c>
      <c r="F16" s="26">
        <f aca="true" t="shared" si="5" ref="F16:F61">IF(A16="","",F15+30)</f>
        <v>42410</v>
      </c>
    </row>
    <row r="17" spans="1:6" ht="12.75">
      <c r="A17" s="27">
        <f t="shared" si="0"/>
        <v>4</v>
      </c>
      <c r="B17" s="29">
        <f t="shared" si="1"/>
        <v>5295.700796853225</v>
      </c>
      <c r="C17" s="29">
        <f t="shared" si="2"/>
        <v>3203.1170876541146</v>
      </c>
      <c r="D17" s="30">
        <f t="shared" si="3"/>
        <v>8498.81788450734</v>
      </c>
      <c r="E17" s="29">
        <f t="shared" si="4"/>
        <v>379078.3497216405</v>
      </c>
      <c r="F17" s="26">
        <f t="shared" si="5"/>
        <v>42440</v>
      </c>
    </row>
    <row r="18" spans="1:6" ht="12.75">
      <c r="A18" s="27">
        <f t="shared" si="0"/>
        <v>5</v>
      </c>
      <c r="B18" s="29">
        <f t="shared" si="1"/>
        <v>5339.8316368270025</v>
      </c>
      <c r="C18" s="29">
        <f t="shared" si="2"/>
        <v>3158.986247680338</v>
      </c>
      <c r="D18" s="30">
        <f t="shared" si="3"/>
        <v>8498.81788450734</v>
      </c>
      <c r="E18" s="29">
        <f t="shared" si="4"/>
        <v>373738.5180848135</v>
      </c>
      <c r="F18" s="26">
        <f t="shared" si="5"/>
        <v>42470</v>
      </c>
    </row>
    <row r="19" spans="1:6" ht="12.75">
      <c r="A19" s="27">
        <f t="shared" si="0"/>
        <v>6</v>
      </c>
      <c r="B19" s="29">
        <f t="shared" si="1"/>
        <v>5384.3302338005615</v>
      </c>
      <c r="C19" s="29">
        <f t="shared" si="2"/>
        <v>3114.487650706779</v>
      </c>
      <c r="D19" s="30">
        <f t="shared" si="3"/>
        <v>8498.81788450734</v>
      </c>
      <c r="E19" s="29">
        <f t="shared" si="4"/>
        <v>368354.1878510129</v>
      </c>
      <c r="F19" s="26">
        <f t="shared" si="5"/>
        <v>42500</v>
      </c>
    </row>
    <row r="20" spans="1:6" ht="12.75">
      <c r="A20" s="27">
        <f t="shared" si="0"/>
        <v>7</v>
      </c>
      <c r="B20" s="29">
        <f t="shared" si="1"/>
        <v>5429.199652415566</v>
      </c>
      <c r="C20" s="29">
        <f t="shared" si="2"/>
        <v>3069.618232091774</v>
      </c>
      <c r="D20" s="30">
        <f t="shared" si="3"/>
        <v>8498.81788450734</v>
      </c>
      <c r="E20" s="29">
        <f t="shared" si="4"/>
        <v>362924.98819859733</v>
      </c>
      <c r="F20" s="26">
        <f t="shared" si="5"/>
        <v>42530</v>
      </c>
    </row>
    <row r="21" spans="1:6" ht="12.75">
      <c r="A21" s="27">
        <f t="shared" si="0"/>
        <v>8</v>
      </c>
      <c r="B21" s="29">
        <f t="shared" si="1"/>
        <v>5474.442982852363</v>
      </c>
      <c r="C21" s="29">
        <f t="shared" si="2"/>
        <v>3024.3749016549777</v>
      </c>
      <c r="D21" s="30">
        <f t="shared" si="3"/>
        <v>8498.81788450734</v>
      </c>
      <c r="E21" s="29">
        <f t="shared" si="4"/>
        <v>357450.545215745</v>
      </c>
      <c r="F21" s="26">
        <f t="shared" si="5"/>
        <v>42560</v>
      </c>
    </row>
    <row r="22" spans="1:6" ht="12.75">
      <c r="A22" s="27">
        <f t="shared" si="0"/>
        <v>9</v>
      </c>
      <c r="B22" s="29">
        <f t="shared" si="1"/>
        <v>5520.063341042798</v>
      </c>
      <c r="C22" s="29">
        <f t="shared" si="2"/>
        <v>2978.7545434645417</v>
      </c>
      <c r="D22" s="30">
        <f t="shared" si="3"/>
        <v>8498.81788450734</v>
      </c>
      <c r="E22" s="29">
        <f t="shared" si="4"/>
        <v>351930.4818747022</v>
      </c>
      <c r="F22" s="26">
        <f t="shared" si="5"/>
        <v>42590</v>
      </c>
    </row>
    <row r="23" spans="1:6" ht="12.75">
      <c r="A23" s="27">
        <f t="shared" si="0"/>
        <v>10</v>
      </c>
      <c r="B23" s="29">
        <f t="shared" si="1"/>
        <v>5566.063868884821</v>
      </c>
      <c r="C23" s="29">
        <f t="shared" si="2"/>
        <v>2932.7540156225186</v>
      </c>
      <c r="D23" s="30">
        <f t="shared" si="3"/>
        <v>8498.81788450734</v>
      </c>
      <c r="E23" s="29">
        <f t="shared" si="4"/>
        <v>346364.4180058174</v>
      </c>
      <c r="F23" s="26">
        <f t="shared" si="5"/>
        <v>42620</v>
      </c>
    </row>
    <row r="24" spans="1:6" ht="12.75">
      <c r="A24" s="27">
        <f t="shared" si="0"/>
        <v>11</v>
      </c>
      <c r="B24" s="29">
        <f t="shared" si="1"/>
        <v>5612.447734458861</v>
      </c>
      <c r="C24" s="29">
        <f t="shared" si="2"/>
        <v>2886.3701500484785</v>
      </c>
      <c r="D24" s="30">
        <f t="shared" si="3"/>
        <v>8498.81788450734</v>
      </c>
      <c r="E24" s="29">
        <f t="shared" si="4"/>
        <v>340751.97027135856</v>
      </c>
      <c r="F24" s="26">
        <f t="shared" si="5"/>
        <v>42650</v>
      </c>
    </row>
    <row r="25" spans="1:6" ht="12.75">
      <c r="A25" s="27">
        <f t="shared" si="0"/>
        <v>12</v>
      </c>
      <c r="B25" s="29">
        <f t="shared" si="1"/>
        <v>5659.218132246018</v>
      </c>
      <c r="C25" s="29">
        <f t="shared" si="2"/>
        <v>2839.5997522613216</v>
      </c>
      <c r="D25" s="30">
        <f t="shared" si="3"/>
        <v>8498.81788450734</v>
      </c>
      <c r="E25" s="29">
        <f t="shared" si="4"/>
        <v>335092.75213911256</v>
      </c>
      <c r="F25" s="26">
        <f t="shared" si="5"/>
        <v>42680</v>
      </c>
    </row>
    <row r="26" spans="1:6" ht="12.75">
      <c r="A26" s="27">
        <f t="shared" si="0"/>
        <v>13</v>
      </c>
      <c r="B26" s="29">
        <f t="shared" si="1"/>
        <v>5706.378283348069</v>
      </c>
      <c r="C26" s="29">
        <f t="shared" si="2"/>
        <v>2792.439601159271</v>
      </c>
      <c r="D26" s="29">
        <f aca="true" t="shared" si="6" ref="D26:D61">IF(A26="","",($B$10*$D$8/12)/(1-(1/((1+$D$8/12))^$D$7)))</f>
        <v>8498.81788450734</v>
      </c>
      <c r="E26" s="29">
        <f t="shared" si="4"/>
        <v>329386.3738557645</v>
      </c>
      <c r="F26" s="26">
        <f t="shared" si="5"/>
        <v>42710</v>
      </c>
    </row>
    <row r="27" spans="1:6" ht="12.75">
      <c r="A27" s="27">
        <f t="shared" si="0"/>
        <v>14</v>
      </c>
      <c r="B27" s="29">
        <f t="shared" si="1"/>
        <v>5753.931435709303</v>
      </c>
      <c r="C27" s="29">
        <f t="shared" si="2"/>
        <v>2744.8864487980377</v>
      </c>
      <c r="D27" s="29">
        <f t="shared" si="6"/>
        <v>8498.81788450734</v>
      </c>
      <c r="E27" s="29">
        <f t="shared" si="4"/>
        <v>323632.4424200552</v>
      </c>
      <c r="F27" s="26">
        <f t="shared" si="5"/>
        <v>42740</v>
      </c>
    </row>
    <row r="28" spans="1:6" ht="12.75">
      <c r="A28" s="27">
        <f t="shared" si="0"/>
        <v>15</v>
      </c>
      <c r="B28" s="29">
        <f t="shared" si="1"/>
        <v>5801.8808643402135</v>
      </c>
      <c r="C28" s="29">
        <f t="shared" si="2"/>
        <v>2696.937020167127</v>
      </c>
      <c r="D28" s="29">
        <f t="shared" si="6"/>
        <v>8498.81788450734</v>
      </c>
      <c r="E28" s="29">
        <f t="shared" si="4"/>
        <v>317830.561555715</v>
      </c>
      <c r="F28" s="26">
        <f t="shared" si="5"/>
        <v>42770</v>
      </c>
    </row>
    <row r="29" spans="1:6" ht="12.75">
      <c r="A29" s="27">
        <f t="shared" si="0"/>
        <v>16</v>
      </c>
      <c r="B29" s="29">
        <f t="shared" si="1"/>
        <v>5850.229871543048</v>
      </c>
      <c r="C29" s="29">
        <f t="shared" si="2"/>
        <v>2648.5880129642915</v>
      </c>
      <c r="D29" s="29">
        <f t="shared" si="6"/>
        <v>8498.81788450734</v>
      </c>
      <c r="E29" s="29">
        <f t="shared" si="4"/>
        <v>311980.3316841719</v>
      </c>
      <c r="F29" s="26">
        <f t="shared" si="5"/>
        <v>42800</v>
      </c>
    </row>
    <row r="30" spans="1:6" ht="12.75">
      <c r="A30" s="27">
        <f t="shared" si="0"/>
        <v>17</v>
      </c>
      <c r="B30" s="29">
        <f t="shared" si="1"/>
        <v>5898.981787139241</v>
      </c>
      <c r="C30" s="29">
        <f t="shared" si="2"/>
        <v>2599.8360973680997</v>
      </c>
      <c r="D30" s="29">
        <f t="shared" si="6"/>
        <v>8498.81788450734</v>
      </c>
      <c r="E30" s="29">
        <f t="shared" si="4"/>
        <v>306081.34989703266</v>
      </c>
      <c r="F30" s="26">
        <f t="shared" si="5"/>
        <v>42830</v>
      </c>
    </row>
    <row r="31" spans="1:6" ht="12.75">
      <c r="A31" s="27">
        <f t="shared" si="0"/>
        <v>18</v>
      </c>
      <c r="B31" s="29">
        <f t="shared" si="1"/>
        <v>5948.139968698734</v>
      </c>
      <c r="C31" s="29">
        <f t="shared" si="2"/>
        <v>2550.6779158086056</v>
      </c>
      <c r="D31" s="29">
        <f t="shared" si="6"/>
        <v>8498.81788450734</v>
      </c>
      <c r="E31" s="29">
        <f t="shared" si="4"/>
        <v>300133.20992833393</v>
      </c>
      <c r="F31" s="26">
        <f t="shared" si="5"/>
        <v>42860</v>
      </c>
    </row>
    <row r="32" spans="1:6" ht="12.75">
      <c r="A32" s="27">
        <f t="shared" si="0"/>
        <v>19</v>
      </c>
      <c r="B32" s="29">
        <f t="shared" si="1"/>
        <v>5997.707801771223</v>
      </c>
      <c r="C32" s="29">
        <f t="shared" si="2"/>
        <v>2501.1100827361165</v>
      </c>
      <c r="D32" s="29">
        <f t="shared" si="6"/>
        <v>8498.81788450734</v>
      </c>
      <c r="E32" s="29">
        <f t="shared" si="4"/>
        <v>294135.5021265627</v>
      </c>
      <c r="F32" s="26">
        <f t="shared" si="5"/>
        <v>42890</v>
      </c>
    </row>
    <row r="33" spans="1:6" ht="12.75">
      <c r="A33" s="27">
        <f t="shared" si="0"/>
        <v>20</v>
      </c>
      <c r="B33" s="29">
        <f t="shared" si="1"/>
        <v>6047.688700119317</v>
      </c>
      <c r="C33" s="29">
        <f t="shared" si="2"/>
        <v>2451.1291843880226</v>
      </c>
      <c r="D33" s="29">
        <f t="shared" si="6"/>
        <v>8498.81788450734</v>
      </c>
      <c r="E33" s="29">
        <f t="shared" si="4"/>
        <v>288087.8134264434</v>
      </c>
      <c r="F33" s="26">
        <f t="shared" si="5"/>
        <v>42920</v>
      </c>
    </row>
    <row r="34" spans="1:6" ht="12.75">
      <c r="A34" s="27">
        <f t="shared" si="0"/>
        <v>21</v>
      </c>
      <c r="B34" s="29">
        <f t="shared" si="1"/>
        <v>6098.0861059536455</v>
      </c>
      <c r="C34" s="29">
        <f t="shared" si="2"/>
        <v>2400.7317785536948</v>
      </c>
      <c r="D34" s="29">
        <f t="shared" si="6"/>
        <v>8498.81788450734</v>
      </c>
      <c r="E34" s="29">
        <f t="shared" si="4"/>
        <v>281989.7273204897</v>
      </c>
      <c r="F34" s="26">
        <f t="shared" si="5"/>
        <v>42950</v>
      </c>
    </row>
    <row r="35" spans="1:6" ht="12.75">
      <c r="A35" s="27">
        <f t="shared" si="0"/>
        <v>22</v>
      </c>
      <c r="B35" s="29">
        <f t="shared" si="1"/>
        <v>6148.903490169925</v>
      </c>
      <c r="C35" s="29">
        <f t="shared" si="2"/>
        <v>2349.9143943374143</v>
      </c>
      <c r="D35" s="29">
        <f t="shared" si="6"/>
        <v>8498.81788450734</v>
      </c>
      <c r="E35" s="29">
        <f t="shared" si="4"/>
        <v>275840.8238303198</v>
      </c>
      <c r="F35" s="26">
        <f t="shared" si="5"/>
        <v>42980</v>
      </c>
    </row>
    <row r="36" spans="1:6" ht="12.75">
      <c r="A36" s="27">
        <f t="shared" si="0"/>
        <v>23</v>
      </c>
      <c r="B36" s="29">
        <f t="shared" si="1"/>
        <v>6200.144352588008</v>
      </c>
      <c r="C36" s="29">
        <f t="shared" si="2"/>
        <v>2298.6735319193317</v>
      </c>
      <c r="D36" s="29">
        <f t="shared" si="6"/>
        <v>8498.81788450734</v>
      </c>
      <c r="E36" s="29">
        <f t="shared" si="4"/>
        <v>269640.6794777318</v>
      </c>
      <c r="F36" s="26">
        <f t="shared" si="5"/>
        <v>43010</v>
      </c>
    </row>
    <row r="37" spans="1:6" ht="12.75">
      <c r="A37" s="27">
        <f t="shared" si="0"/>
        <v>24</v>
      </c>
      <c r="B37" s="29">
        <f t="shared" si="1"/>
        <v>6251.812222192908</v>
      </c>
      <c r="C37" s="29">
        <f t="shared" si="2"/>
        <v>2247.005662314432</v>
      </c>
      <c r="D37" s="29">
        <f t="shared" si="6"/>
        <v>8498.81788450734</v>
      </c>
      <c r="E37" s="29">
        <f t="shared" si="4"/>
        <v>263388.86725553893</v>
      </c>
      <c r="F37" s="26">
        <f t="shared" si="5"/>
        <v>43040</v>
      </c>
    </row>
    <row r="38" spans="1:6" ht="12.75">
      <c r="A38" s="27">
        <f t="shared" si="0"/>
        <v>25</v>
      </c>
      <c r="B38" s="29">
        <f t="shared" si="1"/>
        <v>6303.910657377848</v>
      </c>
      <c r="C38" s="29">
        <f t="shared" si="2"/>
        <v>2194.9072271294913</v>
      </c>
      <c r="D38" s="29">
        <f t="shared" si="6"/>
        <v>8498.81788450734</v>
      </c>
      <c r="E38" s="29">
        <f t="shared" si="4"/>
        <v>257084.95659816108</v>
      </c>
      <c r="F38" s="26">
        <f t="shared" si="5"/>
        <v>43070</v>
      </c>
    </row>
    <row r="39" spans="1:6" ht="12.75">
      <c r="A39" s="27">
        <f t="shared" si="0"/>
        <v>26</v>
      </c>
      <c r="B39" s="29">
        <f t="shared" si="1"/>
        <v>6356.44324618933</v>
      </c>
      <c r="C39" s="29">
        <f t="shared" si="2"/>
        <v>2142.374638318009</v>
      </c>
      <c r="D39" s="29">
        <f t="shared" si="6"/>
        <v>8498.81788450734</v>
      </c>
      <c r="E39" s="29">
        <f t="shared" si="4"/>
        <v>250728.51335197175</v>
      </c>
      <c r="F39" s="26">
        <f t="shared" si="5"/>
        <v>43100</v>
      </c>
    </row>
    <row r="40" spans="1:6" ht="12.75">
      <c r="A40" s="27">
        <f t="shared" si="0"/>
        <v>27</v>
      </c>
      <c r="B40" s="29">
        <f t="shared" si="1"/>
        <v>6409.413606574242</v>
      </c>
      <c r="C40" s="29">
        <f t="shared" si="2"/>
        <v>2089.404277933098</v>
      </c>
      <c r="D40" s="29">
        <f t="shared" si="6"/>
        <v>8498.81788450734</v>
      </c>
      <c r="E40" s="29">
        <f t="shared" si="4"/>
        <v>244319.0997453975</v>
      </c>
      <c r="F40" s="26">
        <f t="shared" si="5"/>
        <v>43130</v>
      </c>
    </row>
    <row r="41" spans="1:6" ht="12.75">
      <c r="A41" s="27">
        <f t="shared" si="0"/>
        <v>28</v>
      </c>
      <c r="B41" s="29">
        <f t="shared" si="1"/>
        <v>6462.825386629027</v>
      </c>
      <c r="C41" s="29">
        <f t="shared" si="2"/>
        <v>2035.9924978783129</v>
      </c>
      <c r="D41" s="29">
        <f t="shared" si="6"/>
        <v>8498.81788450734</v>
      </c>
      <c r="E41" s="29">
        <f t="shared" si="4"/>
        <v>237856.27435876848</v>
      </c>
      <c r="F41" s="26">
        <f t="shared" si="5"/>
        <v>43160</v>
      </c>
    </row>
    <row r="42" spans="1:6" ht="12.75">
      <c r="A42" s="27">
        <f t="shared" si="0"/>
        <v>29</v>
      </c>
      <c r="B42" s="29">
        <f t="shared" si="1"/>
        <v>6516.682264850936</v>
      </c>
      <c r="C42" s="29">
        <f t="shared" si="2"/>
        <v>1982.135619656404</v>
      </c>
      <c r="D42" s="29">
        <f t="shared" si="6"/>
        <v>8498.81788450734</v>
      </c>
      <c r="E42" s="29">
        <f t="shared" si="4"/>
        <v>231339.59209391754</v>
      </c>
      <c r="F42" s="26">
        <f t="shared" si="5"/>
        <v>43190</v>
      </c>
    </row>
    <row r="43" spans="1:6" ht="12.75">
      <c r="A43" s="27">
        <f t="shared" si="0"/>
        <v>30</v>
      </c>
      <c r="B43" s="29">
        <f t="shared" si="1"/>
        <v>6570.98795039136</v>
      </c>
      <c r="C43" s="29">
        <f t="shared" si="2"/>
        <v>1927.8299341159798</v>
      </c>
      <c r="D43" s="29">
        <f t="shared" si="6"/>
        <v>8498.81788450734</v>
      </c>
      <c r="E43" s="29">
        <f t="shared" si="4"/>
        <v>224768.60414352617</v>
      </c>
      <c r="F43" s="26">
        <f t="shared" si="5"/>
        <v>43220</v>
      </c>
    </row>
    <row r="44" spans="1:6" ht="12.75">
      <c r="A44" s="27">
        <f t="shared" si="0"/>
        <v>31</v>
      </c>
      <c r="B44" s="29">
        <f t="shared" si="1"/>
        <v>6625.746183311288</v>
      </c>
      <c r="C44" s="29">
        <f t="shared" si="2"/>
        <v>1873.0717011960514</v>
      </c>
      <c r="D44" s="29">
        <f t="shared" si="6"/>
        <v>8498.81788450734</v>
      </c>
      <c r="E44" s="29">
        <f t="shared" si="4"/>
        <v>218142.8579602149</v>
      </c>
      <c r="F44" s="26">
        <f t="shared" si="5"/>
        <v>43250</v>
      </c>
    </row>
    <row r="45" spans="1:6" ht="12.75">
      <c r="A45" s="27">
        <f t="shared" si="0"/>
        <v>32</v>
      </c>
      <c r="B45" s="29">
        <f t="shared" si="1"/>
        <v>6680.960734838883</v>
      </c>
      <c r="C45" s="29">
        <f t="shared" si="2"/>
        <v>1817.8571496684574</v>
      </c>
      <c r="D45" s="29">
        <f t="shared" si="6"/>
        <v>8498.81788450734</v>
      </c>
      <c r="E45" s="29">
        <f t="shared" si="4"/>
        <v>211461.89722537601</v>
      </c>
      <c r="F45" s="26">
        <f t="shared" si="5"/>
        <v>43280</v>
      </c>
    </row>
    <row r="46" spans="1:6" ht="12.75">
      <c r="A46" s="27">
        <f t="shared" si="0"/>
        <v>33</v>
      </c>
      <c r="B46" s="29">
        <f t="shared" si="1"/>
        <v>6736.635407629206</v>
      </c>
      <c r="C46" s="29">
        <f t="shared" si="2"/>
        <v>1762.1824768781335</v>
      </c>
      <c r="D46" s="29">
        <f t="shared" si="6"/>
        <v>8498.81788450734</v>
      </c>
      <c r="E46" s="29">
        <f t="shared" si="4"/>
        <v>204725.2618177468</v>
      </c>
      <c r="F46" s="26">
        <f t="shared" si="5"/>
        <v>43310</v>
      </c>
    </row>
    <row r="47" spans="1:6" ht="12.75">
      <c r="A47" s="27">
        <f t="shared" si="0"/>
        <v>34</v>
      </c>
      <c r="B47" s="29">
        <f t="shared" si="1"/>
        <v>6792.774036026117</v>
      </c>
      <c r="C47" s="29">
        <f t="shared" si="2"/>
        <v>1706.0438484812232</v>
      </c>
      <c r="D47" s="29">
        <f t="shared" si="6"/>
        <v>8498.81788450734</v>
      </c>
      <c r="E47" s="29">
        <f t="shared" si="4"/>
        <v>197932.48778172067</v>
      </c>
      <c r="F47" s="26">
        <f t="shared" si="5"/>
        <v>43340</v>
      </c>
    </row>
    <row r="48" spans="1:6" ht="12.75">
      <c r="A48" s="27">
        <f t="shared" si="0"/>
        <v>35</v>
      </c>
      <c r="B48" s="29">
        <f t="shared" si="1"/>
        <v>6849.380486326334</v>
      </c>
      <c r="C48" s="29">
        <f t="shared" si="2"/>
        <v>1649.4373981810058</v>
      </c>
      <c r="D48" s="29">
        <f t="shared" si="6"/>
        <v>8498.81788450734</v>
      </c>
      <c r="E48" s="29">
        <f t="shared" si="4"/>
        <v>191083.10729539435</v>
      </c>
      <c r="F48" s="26">
        <f t="shared" si="5"/>
        <v>43370</v>
      </c>
    </row>
    <row r="49" spans="1:6" ht="12.75">
      <c r="A49" s="27">
        <f t="shared" si="0"/>
        <v>36</v>
      </c>
      <c r="B49" s="29">
        <f t="shared" si="1"/>
        <v>6906.45865704572</v>
      </c>
      <c r="C49" s="29">
        <f t="shared" si="2"/>
        <v>1592.3592274616196</v>
      </c>
      <c r="D49" s="29">
        <f t="shared" si="6"/>
        <v>8498.81788450734</v>
      </c>
      <c r="E49" s="29">
        <f t="shared" si="4"/>
        <v>184176.64863834862</v>
      </c>
      <c r="F49" s="26">
        <f t="shared" si="5"/>
        <v>43400</v>
      </c>
    </row>
    <row r="50" spans="1:6" ht="12.75">
      <c r="A50" s="27">
        <f t="shared" si="0"/>
        <v>37</v>
      </c>
      <c r="B50" s="29">
        <f t="shared" si="1"/>
        <v>6964.012479187768</v>
      </c>
      <c r="C50" s="29">
        <f t="shared" si="2"/>
        <v>1534.805405319572</v>
      </c>
      <c r="D50" s="29">
        <f t="shared" si="6"/>
        <v>8498.81788450734</v>
      </c>
      <c r="E50" s="29">
        <f t="shared" si="4"/>
        <v>177212.63615916084</v>
      </c>
      <c r="F50" s="26">
        <f t="shared" si="5"/>
        <v>43430</v>
      </c>
    </row>
    <row r="51" spans="1:6" ht="12.75">
      <c r="A51" s="27">
        <f t="shared" si="0"/>
        <v>38</v>
      </c>
      <c r="B51" s="29">
        <f t="shared" si="1"/>
        <v>7022.045916514333</v>
      </c>
      <c r="C51" s="29">
        <f t="shared" si="2"/>
        <v>1476.7719679930071</v>
      </c>
      <c r="D51" s="29">
        <f t="shared" si="6"/>
        <v>8498.81788450734</v>
      </c>
      <c r="E51" s="29">
        <f t="shared" si="4"/>
        <v>170190.59024264652</v>
      </c>
      <c r="F51" s="26">
        <f t="shared" si="5"/>
        <v>43460</v>
      </c>
    </row>
    <row r="52" spans="1:6" ht="12.75">
      <c r="A52" s="27">
        <f t="shared" si="0"/>
        <v>39</v>
      </c>
      <c r="B52" s="29">
        <f t="shared" si="1"/>
        <v>7080.562965818619</v>
      </c>
      <c r="C52" s="29">
        <f t="shared" si="2"/>
        <v>1418.254918688721</v>
      </c>
      <c r="D52" s="29">
        <f t="shared" si="6"/>
        <v>8498.81788450734</v>
      </c>
      <c r="E52" s="29">
        <f t="shared" si="4"/>
        <v>163110.0272768279</v>
      </c>
      <c r="F52" s="26">
        <f t="shared" si="5"/>
        <v>43490</v>
      </c>
    </row>
    <row r="53" spans="1:6" ht="12.75">
      <c r="A53" s="27">
        <f t="shared" si="0"/>
        <v>40</v>
      </c>
      <c r="B53" s="29">
        <f t="shared" si="1"/>
        <v>7139.56765720044</v>
      </c>
      <c r="C53" s="29">
        <f t="shared" si="2"/>
        <v>1359.2502273068992</v>
      </c>
      <c r="D53" s="29">
        <f t="shared" si="6"/>
        <v>8498.81788450734</v>
      </c>
      <c r="E53" s="29">
        <f t="shared" si="4"/>
        <v>155970.45961962745</v>
      </c>
      <c r="F53" s="26">
        <f t="shared" si="5"/>
        <v>43520</v>
      </c>
    </row>
    <row r="54" spans="1:6" ht="12.75">
      <c r="A54" s="27">
        <f t="shared" si="0"/>
        <v>41</v>
      </c>
      <c r="B54" s="29">
        <f t="shared" si="1"/>
        <v>7199.064054343778</v>
      </c>
      <c r="C54" s="29">
        <f t="shared" si="2"/>
        <v>1299.753830163562</v>
      </c>
      <c r="D54" s="29">
        <f t="shared" si="6"/>
        <v>8498.81788450734</v>
      </c>
      <c r="E54" s="29">
        <f t="shared" si="4"/>
        <v>148771.39556528366</v>
      </c>
      <c r="F54" s="26">
        <f t="shared" si="5"/>
        <v>43550</v>
      </c>
    </row>
    <row r="55" spans="1:6" ht="12.75">
      <c r="A55" s="27">
        <f t="shared" si="0"/>
        <v>42</v>
      </c>
      <c r="B55" s="29">
        <f t="shared" si="1"/>
        <v>7259.056254796643</v>
      </c>
      <c r="C55" s="29">
        <f t="shared" si="2"/>
        <v>1239.7616297106972</v>
      </c>
      <c r="D55" s="29">
        <f t="shared" si="6"/>
        <v>8498.81788450734</v>
      </c>
      <c r="E55" s="29">
        <f t="shared" si="4"/>
        <v>141512.339310487</v>
      </c>
      <c r="F55" s="26">
        <f t="shared" si="5"/>
        <v>43580</v>
      </c>
    </row>
    <row r="56" spans="1:6" ht="12.75">
      <c r="A56" s="27">
        <f t="shared" si="0"/>
        <v>43</v>
      </c>
      <c r="B56" s="29">
        <f t="shared" si="1"/>
        <v>7319.5483902532815</v>
      </c>
      <c r="C56" s="29">
        <f t="shared" si="2"/>
        <v>1179.2694942540584</v>
      </c>
      <c r="D56" s="29">
        <f t="shared" si="6"/>
        <v>8498.81788450734</v>
      </c>
      <c r="E56" s="29">
        <f t="shared" si="4"/>
        <v>134192.79092023373</v>
      </c>
      <c r="F56" s="26">
        <f t="shared" si="5"/>
        <v>43610</v>
      </c>
    </row>
    <row r="57" spans="1:6" ht="12.75">
      <c r="A57" s="27">
        <f t="shared" si="0"/>
        <v>44</v>
      </c>
      <c r="B57" s="29">
        <f t="shared" si="1"/>
        <v>7380.544626838725</v>
      </c>
      <c r="C57" s="29">
        <f t="shared" si="2"/>
        <v>1118.2732576686146</v>
      </c>
      <c r="D57" s="29">
        <f t="shared" si="6"/>
        <v>8498.81788450734</v>
      </c>
      <c r="E57" s="29">
        <f t="shared" si="4"/>
        <v>126812.246293395</v>
      </c>
      <c r="F57" s="26">
        <f t="shared" si="5"/>
        <v>43640</v>
      </c>
    </row>
    <row r="58" spans="1:6" ht="12.75">
      <c r="A58" s="27">
        <f t="shared" si="0"/>
        <v>45</v>
      </c>
      <c r="B58" s="29">
        <f t="shared" si="1"/>
        <v>7442.049165395715</v>
      </c>
      <c r="C58" s="29">
        <f t="shared" si="2"/>
        <v>1056.768719111625</v>
      </c>
      <c r="D58" s="29">
        <f t="shared" si="6"/>
        <v>8498.81788450734</v>
      </c>
      <c r="E58" s="29">
        <f t="shared" si="4"/>
        <v>119370.19712799929</v>
      </c>
      <c r="F58" s="26">
        <f t="shared" si="5"/>
        <v>43670</v>
      </c>
    </row>
    <row r="59" spans="1:6" ht="12.75">
      <c r="A59" s="27">
        <f t="shared" si="0"/>
        <v>46</v>
      </c>
      <c r="B59" s="29">
        <f t="shared" si="1"/>
        <v>7504.066241774012</v>
      </c>
      <c r="C59" s="29">
        <f t="shared" si="2"/>
        <v>994.7516427333275</v>
      </c>
      <c r="D59" s="29">
        <f t="shared" si="6"/>
        <v>8498.81788450734</v>
      </c>
      <c r="E59" s="29">
        <f t="shared" si="4"/>
        <v>111866.13088622528</v>
      </c>
      <c r="F59" s="26">
        <f t="shared" si="5"/>
        <v>43700</v>
      </c>
    </row>
    <row r="60" spans="1:6" ht="12.75">
      <c r="A60" s="27">
        <f t="shared" si="0"/>
        <v>47</v>
      </c>
      <c r="B60" s="29">
        <f t="shared" si="1"/>
        <v>7566.600127122129</v>
      </c>
      <c r="C60" s="29">
        <f t="shared" si="2"/>
        <v>932.2177573852108</v>
      </c>
      <c r="D60" s="29">
        <f t="shared" si="6"/>
        <v>8498.81788450734</v>
      </c>
      <c r="E60" s="29">
        <f t="shared" si="4"/>
        <v>104299.53075910315</v>
      </c>
      <c r="F60" s="26">
        <f t="shared" si="5"/>
        <v>43730</v>
      </c>
    </row>
    <row r="61" spans="1:6" ht="12.75">
      <c r="A61" s="27">
        <f t="shared" si="0"/>
        <v>48</v>
      </c>
      <c r="B61" s="29">
        <f t="shared" si="1"/>
        <v>7629.65512818148</v>
      </c>
      <c r="C61" s="29">
        <f t="shared" si="2"/>
        <v>869.1627563258595</v>
      </c>
      <c r="D61" s="29">
        <f t="shared" si="6"/>
        <v>8498.81788450734</v>
      </c>
      <c r="E61" s="29">
        <f t="shared" si="4"/>
        <v>96669.87563092167</v>
      </c>
      <c r="F61" s="26">
        <f t="shared" si="5"/>
        <v>43760</v>
      </c>
    </row>
    <row r="62" spans="1:6" ht="12.75">
      <c r="A62" s="27">
        <f aca="true" t="shared" si="7" ref="A62:A75">IF(E61&lt;1,"",A61+1)</f>
        <v>49</v>
      </c>
      <c r="B62" s="29">
        <f aca="true" t="shared" si="8" ref="B62:B75">IF(A62="","",D62-C62)</f>
        <v>7693.235587582993</v>
      </c>
      <c r="C62" s="29">
        <f aca="true" t="shared" si="9" ref="C62:C75">IF(A62="","",E61*$D$8/12)</f>
        <v>805.5822969243472</v>
      </c>
      <c r="D62" s="29">
        <f aca="true" t="shared" si="10" ref="D62:D75">IF(A62="","",($B$10*$D$8/12)/(1-(1/((1+$D$8/12))^$D$7)))</f>
        <v>8498.81788450734</v>
      </c>
      <c r="E62" s="29">
        <f aca="true" t="shared" si="11" ref="E62:E75">IF(A62="",0,E61-B62)</f>
        <v>88976.64004333867</v>
      </c>
      <c r="F62" s="26">
        <f aca="true" t="shared" si="12" ref="F62:F75">IF(A62="","",F61+30)</f>
        <v>43790</v>
      </c>
    </row>
    <row r="63" spans="1:6" ht="12.75">
      <c r="A63" s="27">
        <f t="shared" si="7"/>
        <v>50</v>
      </c>
      <c r="B63" s="29">
        <f t="shared" si="8"/>
        <v>7757.345884146184</v>
      </c>
      <c r="C63" s="29">
        <f t="shared" si="9"/>
        <v>741.4720003611557</v>
      </c>
      <c r="D63" s="29">
        <f t="shared" si="10"/>
        <v>8498.81788450734</v>
      </c>
      <c r="E63" s="29">
        <f t="shared" si="11"/>
        <v>81219.29415919249</v>
      </c>
      <c r="F63" s="26">
        <f t="shared" si="12"/>
        <v>43820</v>
      </c>
    </row>
    <row r="64" spans="1:6" ht="12.75">
      <c r="A64" s="27">
        <f t="shared" si="7"/>
        <v>51</v>
      </c>
      <c r="B64" s="29">
        <f t="shared" si="8"/>
        <v>7821.990433180736</v>
      </c>
      <c r="C64" s="29">
        <f t="shared" si="9"/>
        <v>676.8274513266041</v>
      </c>
      <c r="D64" s="29">
        <f t="shared" si="10"/>
        <v>8498.81788450734</v>
      </c>
      <c r="E64" s="29">
        <f t="shared" si="11"/>
        <v>73397.30372601176</v>
      </c>
      <c r="F64" s="26">
        <f t="shared" si="12"/>
        <v>43850</v>
      </c>
    </row>
    <row r="65" spans="1:6" ht="12.75">
      <c r="A65" s="27">
        <f t="shared" si="7"/>
        <v>52</v>
      </c>
      <c r="B65" s="29">
        <f t="shared" si="8"/>
        <v>7887.173686790575</v>
      </c>
      <c r="C65" s="29">
        <f t="shared" si="9"/>
        <v>611.6441977167647</v>
      </c>
      <c r="D65" s="29">
        <f t="shared" si="10"/>
        <v>8498.81788450734</v>
      </c>
      <c r="E65" s="29">
        <f t="shared" si="11"/>
        <v>65510.130039221185</v>
      </c>
      <c r="F65" s="26">
        <f t="shared" si="12"/>
        <v>43880</v>
      </c>
    </row>
    <row r="66" spans="1:6" ht="12.75">
      <c r="A66" s="27">
        <f t="shared" si="7"/>
        <v>53</v>
      </c>
      <c r="B66" s="29">
        <f t="shared" si="8"/>
        <v>7952.900134180497</v>
      </c>
      <c r="C66" s="29">
        <f t="shared" si="9"/>
        <v>545.9177503268432</v>
      </c>
      <c r="D66" s="29">
        <f t="shared" si="10"/>
        <v>8498.81788450734</v>
      </c>
      <c r="E66" s="29">
        <f t="shared" si="11"/>
        <v>57557.22990504069</v>
      </c>
      <c r="F66" s="26">
        <f t="shared" si="12"/>
        <v>43910</v>
      </c>
    </row>
    <row r="67" spans="1:6" ht="12.75">
      <c r="A67" s="27">
        <f t="shared" si="7"/>
        <v>54</v>
      </c>
      <c r="B67" s="29">
        <f t="shared" si="8"/>
        <v>8019.174301965334</v>
      </c>
      <c r="C67" s="29">
        <f t="shared" si="9"/>
        <v>479.6435825420058</v>
      </c>
      <c r="D67" s="29">
        <f t="shared" si="10"/>
        <v>8498.81788450734</v>
      </c>
      <c r="E67" s="29">
        <f t="shared" si="11"/>
        <v>49538.05560307535</v>
      </c>
      <c r="F67" s="26">
        <f t="shared" si="12"/>
        <v>43940</v>
      </c>
    </row>
    <row r="68" spans="1:6" ht="12.75">
      <c r="A68" s="27">
        <f t="shared" si="7"/>
        <v>55</v>
      </c>
      <c r="B68" s="29">
        <f t="shared" si="8"/>
        <v>8086.000754481712</v>
      </c>
      <c r="C68" s="29">
        <f t="shared" si="9"/>
        <v>412.81713002562793</v>
      </c>
      <c r="D68" s="29">
        <f t="shared" si="10"/>
        <v>8498.81788450734</v>
      </c>
      <c r="E68" s="29">
        <f t="shared" si="11"/>
        <v>41452.05484859364</v>
      </c>
      <c r="F68" s="26">
        <f t="shared" si="12"/>
        <v>43970</v>
      </c>
    </row>
    <row r="69" spans="1:6" ht="12.75">
      <c r="A69" s="27">
        <f t="shared" si="7"/>
        <v>56</v>
      </c>
      <c r="B69" s="29">
        <f t="shared" si="8"/>
        <v>8153.384094102393</v>
      </c>
      <c r="C69" s="29">
        <f t="shared" si="9"/>
        <v>345.43379040494705</v>
      </c>
      <c r="D69" s="29">
        <f t="shared" si="10"/>
        <v>8498.81788450734</v>
      </c>
      <c r="E69" s="29">
        <f t="shared" si="11"/>
        <v>33298.67075449124</v>
      </c>
      <c r="F69" s="26">
        <f t="shared" si="12"/>
        <v>44000</v>
      </c>
    </row>
    <row r="70" spans="1:6" ht="12.75">
      <c r="A70" s="27">
        <f t="shared" si="7"/>
        <v>57</v>
      </c>
      <c r="B70" s="29">
        <f t="shared" si="8"/>
        <v>8221.328961553247</v>
      </c>
      <c r="C70" s="29">
        <f t="shared" si="9"/>
        <v>277.4889229540937</v>
      </c>
      <c r="D70" s="29">
        <f t="shared" si="10"/>
        <v>8498.81788450734</v>
      </c>
      <c r="E70" s="29">
        <f t="shared" si="11"/>
        <v>25077.341792937994</v>
      </c>
      <c r="F70" s="26">
        <f t="shared" si="12"/>
        <v>44030</v>
      </c>
    </row>
    <row r="71" spans="1:6" ht="12.75">
      <c r="A71" s="27">
        <f t="shared" si="7"/>
        <v>58</v>
      </c>
      <c r="B71" s="29">
        <f t="shared" si="8"/>
        <v>8289.840036232856</v>
      </c>
      <c r="C71" s="29">
        <f t="shared" si="9"/>
        <v>208.9778482744833</v>
      </c>
      <c r="D71" s="29">
        <f t="shared" si="10"/>
        <v>8498.81788450734</v>
      </c>
      <c r="E71" s="29">
        <f t="shared" si="11"/>
        <v>16787.50175670514</v>
      </c>
      <c r="F71" s="26">
        <f t="shared" si="12"/>
        <v>44060</v>
      </c>
    </row>
    <row r="72" spans="1:6" ht="12.75">
      <c r="A72" s="27">
        <f t="shared" si="7"/>
        <v>59</v>
      </c>
      <c r="B72" s="29">
        <f t="shared" si="8"/>
        <v>8358.922036534797</v>
      </c>
      <c r="C72" s="29">
        <f t="shared" si="9"/>
        <v>139.89584797254284</v>
      </c>
      <c r="D72" s="29">
        <f t="shared" si="10"/>
        <v>8498.81788450734</v>
      </c>
      <c r="E72" s="29">
        <f t="shared" si="11"/>
        <v>8428.579720170343</v>
      </c>
      <c r="F72" s="26">
        <f t="shared" si="12"/>
        <v>44090</v>
      </c>
    </row>
    <row r="73" spans="1:6" ht="12.75">
      <c r="A73" s="27">
        <f t="shared" si="7"/>
        <v>60</v>
      </c>
      <c r="B73" s="29">
        <f t="shared" si="8"/>
        <v>8428.579720172587</v>
      </c>
      <c r="C73" s="29">
        <f t="shared" si="9"/>
        <v>70.23816433475285</v>
      </c>
      <c r="D73" s="29">
        <f t="shared" si="10"/>
        <v>8498.81788450734</v>
      </c>
      <c r="E73" s="29">
        <f t="shared" si="11"/>
        <v>-2.244632923975587E-09</v>
      </c>
      <c r="F73" s="26">
        <f t="shared" si="12"/>
        <v>44120</v>
      </c>
    </row>
    <row r="74" spans="1:6" ht="12.75">
      <c r="A74" s="27">
        <f t="shared" si="7"/>
      </c>
      <c r="B74" s="29">
        <f t="shared" si="8"/>
      </c>
      <c r="C74" s="29">
        <f t="shared" si="9"/>
      </c>
      <c r="D74" s="29">
        <f t="shared" si="10"/>
      </c>
      <c r="E74" s="29">
        <f t="shared" si="11"/>
        <v>0</v>
      </c>
      <c r="F74" s="26">
        <f t="shared" si="12"/>
      </c>
    </row>
    <row r="75" spans="1:6" ht="12.75">
      <c r="A75" s="27">
        <f t="shared" si="7"/>
      </c>
      <c r="B75" s="29">
        <f t="shared" si="8"/>
      </c>
      <c r="C75" s="29">
        <f t="shared" si="9"/>
      </c>
      <c r="D75" s="29">
        <f t="shared" si="10"/>
      </c>
      <c r="E75" s="29">
        <f t="shared" si="11"/>
        <v>0</v>
      </c>
      <c r="F75" s="26">
        <f t="shared" si="12"/>
      </c>
    </row>
    <row r="76" spans="1:6" ht="12.75">
      <c r="A76" s="25"/>
      <c r="B76" s="28">
        <f>SUM(B14:B61)</f>
        <v>303330.12436907843</v>
      </c>
      <c r="C76" s="28">
        <f>SUM(C14:C61)</f>
        <v>104613.13408727392</v>
      </c>
      <c r="D76" s="28">
        <f>SUM(D14:D61)</f>
        <v>407943.2584563524</v>
      </c>
      <c r="E76" s="28" t="s">
        <v>17</v>
      </c>
      <c r="F76" s="25"/>
    </row>
    <row r="77" spans="1:6" ht="12.75">
      <c r="A77" s="31"/>
      <c r="B77" s="32" t="s">
        <v>33</v>
      </c>
      <c r="C77" s="32"/>
      <c r="D77" s="32"/>
      <c r="E77" s="32"/>
      <c r="F77" s="49">
        <f>$D$14/2</f>
        <v>4249.40894225367</v>
      </c>
    </row>
    <row r="78" spans="1:6" ht="12.75">
      <c r="A78" s="31"/>
      <c r="B78" s="31"/>
      <c r="C78" s="31"/>
      <c r="D78" s="31"/>
      <c r="E78" s="31"/>
      <c r="F78" s="31"/>
    </row>
  </sheetData>
  <sheetProtection/>
  <mergeCells count="4">
    <mergeCell ref="A11:F11"/>
    <mergeCell ref="A6:F6"/>
    <mergeCell ref="A3:E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showZeros="0" zoomScalePageLayoutView="0" workbookViewId="0" topLeftCell="A10">
      <selection activeCell="D16" sqref="D16"/>
    </sheetView>
  </sheetViews>
  <sheetFormatPr defaultColWidth="11.421875" defaultRowHeight="12.75"/>
  <cols>
    <col min="2" max="2" width="15.8515625" style="0" customWidth="1"/>
    <col min="3" max="3" width="16.00390625" style="0" customWidth="1"/>
    <col min="4" max="4" width="17.00390625" style="0" customWidth="1"/>
    <col min="5" max="5" width="17.7109375" style="0" customWidth="1"/>
    <col min="6" max="6" width="16.8515625" style="0" customWidth="1"/>
  </cols>
  <sheetData>
    <row r="1" spans="1:6" ht="15.75">
      <c r="A1" s="71" t="s">
        <v>18</v>
      </c>
      <c r="B1" s="71"/>
      <c r="C1" s="71"/>
      <c r="D1" s="71"/>
      <c r="E1" s="71"/>
      <c r="F1" s="71"/>
    </row>
    <row r="2" spans="1:6" ht="12.75">
      <c r="A2" s="72" t="s">
        <v>19</v>
      </c>
      <c r="B2" s="72"/>
      <c r="C2" s="72"/>
      <c r="D2" s="72"/>
      <c r="E2" s="72"/>
      <c r="F2" s="72"/>
    </row>
    <row r="3" spans="1:6" ht="12.75">
      <c r="A3" s="72" t="s">
        <v>20</v>
      </c>
      <c r="B3" s="72"/>
      <c r="C3" s="72"/>
      <c r="D3" s="72"/>
      <c r="E3" s="72"/>
      <c r="F3" s="72"/>
    </row>
    <row r="4" spans="1:6" ht="12.75">
      <c r="A4" s="73" t="s">
        <v>21</v>
      </c>
      <c r="B4" s="74"/>
      <c r="C4" s="74"/>
      <c r="D4" s="74"/>
      <c r="E4" s="74"/>
      <c r="F4" s="75"/>
    </row>
    <row r="5" spans="1:6" ht="12.75">
      <c r="A5" s="3" t="s">
        <v>22</v>
      </c>
      <c r="B5" s="4"/>
      <c r="C5" s="4" t="s">
        <v>27</v>
      </c>
      <c r="D5" s="4"/>
      <c r="E5" s="4"/>
      <c r="F5" s="5"/>
    </row>
    <row r="6" spans="1:6" ht="12.75">
      <c r="A6" s="3" t="s">
        <v>24</v>
      </c>
      <c r="B6" s="4"/>
      <c r="C6" s="4" t="s">
        <v>28</v>
      </c>
      <c r="D6" s="4"/>
      <c r="E6" s="4"/>
      <c r="F6" s="5"/>
    </row>
    <row r="7" spans="1:6" ht="12.75">
      <c r="A7" s="3" t="s">
        <v>23</v>
      </c>
      <c r="B7" s="4"/>
      <c r="C7" s="4" t="s">
        <v>20</v>
      </c>
      <c r="D7" s="4"/>
      <c r="E7" s="4"/>
      <c r="F7" s="5"/>
    </row>
    <row r="8" spans="1:6" ht="12.75">
      <c r="A8" s="3" t="s">
        <v>25</v>
      </c>
      <c r="B8" s="4"/>
      <c r="C8" s="4" t="s">
        <v>29</v>
      </c>
      <c r="D8" s="4"/>
      <c r="E8" s="4"/>
      <c r="F8" s="5"/>
    </row>
    <row r="9" spans="1:6" ht="12.75">
      <c r="A9" s="3" t="s">
        <v>26</v>
      </c>
      <c r="B9" s="4"/>
      <c r="C9" s="4" t="s">
        <v>30</v>
      </c>
      <c r="D9" s="4"/>
      <c r="E9" s="4"/>
      <c r="F9" s="5"/>
    </row>
    <row r="10" spans="1:6" ht="12.75">
      <c r="A10" s="6" t="s">
        <v>31</v>
      </c>
      <c r="B10" s="7"/>
      <c r="C10" s="7" t="s">
        <v>32</v>
      </c>
      <c r="D10" s="7"/>
      <c r="E10" s="7"/>
      <c r="F10" s="8"/>
    </row>
    <row r="13" spans="1:6" ht="12.75">
      <c r="A13" s="76" t="s">
        <v>16</v>
      </c>
      <c r="B13" s="76"/>
      <c r="C13" s="76"/>
      <c r="D13" s="76"/>
      <c r="E13" s="76"/>
      <c r="F13" s="76"/>
    </row>
    <row r="14" spans="1:6" ht="15">
      <c r="A14" s="11" t="s">
        <v>0</v>
      </c>
      <c r="B14" s="11">
        <v>250000</v>
      </c>
      <c r="C14" s="11" t="s">
        <v>4</v>
      </c>
      <c r="D14" s="11">
        <v>48</v>
      </c>
      <c r="E14" s="11"/>
      <c r="F14" s="11"/>
    </row>
    <row r="15" spans="1:6" ht="15">
      <c r="A15" s="11" t="s">
        <v>1</v>
      </c>
      <c r="B15" s="12">
        <v>0</v>
      </c>
      <c r="C15" s="11" t="s">
        <v>5</v>
      </c>
      <c r="D15" s="12">
        <v>0.1</v>
      </c>
      <c r="E15" s="11"/>
      <c r="F15" s="11"/>
    </row>
    <row r="16" spans="1:6" ht="15">
      <c r="A16" s="11" t="s">
        <v>2</v>
      </c>
      <c r="B16" s="11">
        <f>B14*B15</f>
        <v>0</v>
      </c>
      <c r="C16" s="11" t="s">
        <v>6</v>
      </c>
      <c r="D16" s="13">
        <f ca="1">TODAY()</f>
        <v>42320</v>
      </c>
      <c r="E16" s="11"/>
      <c r="F16" s="11"/>
    </row>
    <row r="17" spans="1:6" ht="15">
      <c r="A17" s="11" t="s">
        <v>3</v>
      </c>
      <c r="B17" s="11">
        <f>B14-B16</f>
        <v>250000</v>
      </c>
      <c r="C17" s="11"/>
      <c r="D17" s="11"/>
      <c r="E17" s="11"/>
      <c r="F17" s="11"/>
    </row>
    <row r="18" spans="1:6" ht="15.75">
      <c r="A18" s="71" t="s">
        <v>7</v>
      </c>
      <c r="B18" s="71"/>
      <c r="C18" s="71"/>
      <c r="D18" s="71"/>
      <c r="E18" s="71"/>
      <c r="F18" s="71"/>
    </row>
    <row r="19" spans="1:6" ht="15.75">
      <c r="A19" s="14" t="s">
        <v>8</v>
      </c>
      <c r="B19" s="14" t="s">
        <v>9</v>
      </c>
      <c r="C19" s="14" t="s">
        <v>10</v>
      </c>
      <c r="D19" s="14" t="s">
        <v>11</v>
      </c>
      <c r="E19" s="14" t="s">
        <v>12</v>
      </c>
      <c r="F19" s="14" t="s">
        <v>15</v>
      </c>
    </row>
    <row r="20" spans="1:6" ht="15.75">
      <c r="A20" s="14"/>
      <c r="B20" s="14" t="s">
        <v>13</v>
      </c>
      <c r="C20" s="14" t="s">
        <v>13</v>
      </c>
      <c r="D20" s="14" t="s">
        <v>13</v>
      </c>
      <c r="E20" s="14" t="s">
        <v>14</v>
      </c>
      <c r="F20" s="14" t="s">
        <v>11</v>
      </c>
    </row>
    <row r="21" spans="1:6" ht="15">
      <c r="A21" s="15">
        <v>1</v>
      </c>
      <c r="B21" s="16">
        <f>D21-C21</f>
        <v>4257.312525353489</v>
      </c>
      <c r="C21" s="16">
        <f>B17*D15/12</f>
        <v>2083.3333333333335</v>
      </c>
      <c r="D21" s="16">
        <f>($B$17*$D$15/12)/(1-(1/((1+$D$15/12))^$D$14))</f>
        <v>6340.645858686822</v>
      </c>
      <c r="E21" s="16">
        <f>B17-B21</f>
        <v>245742.68747464652</v>
      </c>
      <c r="F21" s="17">
        <f>D16+30</f>
        <v>42350</v>
      </c>
    </row>
    <row r="22" spans="1:6" ht="15">
      <c r="A22" s="15">
        <f>IF(E21&lt;1,"",A21+1)</f>
        <v>2</v>
      </c>
      <c r="B22" s="18">
        <f>IF(A22="","",D22-C22)</f>
        <v>4292.790129731435</v>
      </c>
      <c r="C22" s="18">
        <f>IF(A22="","",E21*$D$15/12)</f>
        <v>2047.8557289553876</v>
      </c>
      <c r="D22" s="19">
        <f>($B$17*$D$15/12)/(1-(1/((1+$D$15/12))^$D$14))</f>
        <v>6340.645858686822</v>
      </c>
      <c r="E22" s="18">
        <f>IF(A22="",0,E21-B22)</f>
        <v>241449.89734491508</v>
      </c>
      <c r="F22" s="17">
        <f>IF(A22="","",F21+30)</f>
        <v>42380</v>
      </c>
    </row>
    <row r="23" spans="1:6" ht="15">
      <c r="A23" s="15">
        <f aca="true" t="shared" si="0" ref="A23:A68">IF(E22&lt;1,"",A22+1)</f>
        <v>3</v>
      </c>
      <c r="B23" s="18">
        <f aca="true" t="shared" si="1" ref="B23:B68">IF(A23="","",D23-C23)</f>
        <v>4328.563380812529</v>
      </c>
      <c r="C23" s="18">
        <f aca="true" t="shared" si="2" ref="C23:C68">IF(A23="","",E22*$D$15/12)</f>
        <v>2012.0824778742924</v>
      </c>
      <c r="D23" s="19">
        <f aca="true" t="shared" si="3" ref="D23:D32">($B$17*$D$15/12)/(1-(1/((1+$D$15/12))^$D$14))</f>
        <v>6340.645858686822</v>
      </c>
      <c r="E23" s="18">
        <f aca="true" t="shared" si="4" ref="E23:E68">IF(A23="",0,E22-B23)</f>
        <v>237121.33396410255</v>
      </c>
      <c r="F23" s="17">
        <f aca="true" t="shared" si="5" ref="F23:F68">IF(A23="","",F22+30)</f>
        <v>42410</v>
      </c>
    </row>
    <row r="24" spans="1:6" ht="15">
      <c r="A24" s="15">
        <f t="shared" si="0"/>
        <v>4</v>
      </c>
      <c r="B24" s="18">
        <f t="shared" si="1"/>
        <v>4364.634742319301</v>
      </c>
      <c r="C24" s="18">
        <f t="shared" si="2"/>
        <v>1976.0111163675213</v>
      </c>
      <c r="D24" s="19">
        <f t="shared" si="3"/>
        <v>6340.645858686822</v>
      </c>
      <c r="E24" s="18">
        <f t="shared" si="4"/>
        <v>232756.69922178326</v>
      </c>
      <c r="F24" s="17">
        <f t="shared" si="5"/>
        <v>42440</v>
      </c>
    </row>
    <row r="25" spans="1:6" ht="15">
      <c r="A25" s="15">
        <f t="shared" si="0"/>
        <v>5</v>
      </c>
      <c r="B25" s="18">
        <f t="shared" si="1"/>
        <v>4401.0066985052945</v>
      </c>
      <c r="C25" s="18">
        <f t="shared" si="2"/>
        <v>1939.6391601815274</v>
      </c>
      <c r="D25" s="19">
        <f t="shared" si="3"/>
        <v>6340.645858686822</v>
      </c>
      <c r="E25" s="18">
        <f t="shared" si="4"/>
        <v>228355.69252327798</v>
      </c>
      <c r="F25" s="17">
        <f t="shared" si="5"/>
        <v>42470</v>
      </c>
    </row>
    <row r="26" spans="1:6" ht="15">
      <c r="A26" s="15">
        <f t="shared" si="0"/>
        <v>6</v>
      </c>
      <c r="B26" s="18">
        <f t="shared" si="1"/>
        <v>4437.681754326172</v>
      </c>
      <c r="C26" s="18">
        <f t="shared" si="2"/>
        <v>1902.9641043606498</v>
      </c>
      <c r="D26" s="19">
        <f t="shared" si="3"/>
        <v>6340.645858686822</v>
      </c>
      <c r="E26" s="18">
        <f t="shared" si="4"/>
        <v>223918.0107689518</v>
      </c>
      <c r="F26" s="17">
        <f t="shared" si="5"/>
        <v>42500</v>
      </c>
    </row>
    <row r="27" spans="1:6" ht="15">
      <c r="A27" s="15">
        <f t="shared" si="0"/>
        <v>7</v>
      </c>
      <c r="B27" s="18">
        <f t="shared" si="1"/>
        <v>4474.662435612224</v>
      </c>
      <c r="C27" s="18">
        <f t="shared" si="2"/>
        <v>1865.9834230745982</v>
      </c>
      <c r="D27" s="19">
        <f t="shared" si="3"/>
        <v>6340.645858686822</v>
      </c>
      <c r="E27" s="18">
        <f t="shared" si="4"/>
        <v>219443.34833333956</v>
      </c>
      <c r="F27" s="17">
        <f t="shared" si="5"/>
        <v>42530</v>
      </c>
    </row>
    <row r="28" spans="1:6" ht="15">
      <c r="A28" s="15">
        <f t="shared" si="0"/>
        <v>8</v>
      </c>
      <c r="B28" s="18">
        <f t="shared" si="1"/>
        <v>4511.951289242325</v>
      </c>
      <c r="C28" s="18">
        <f t="shared" si="2"/>
        <v>1828.6945694444964</v>
      </c>
      <c r="D28" s="19">
        <f t="shared" si="3"/>
        <v>6340.645858686822</v>
      </c>
      <c r="E28" s="18">
        <f t="shared" si="4"/>
        <v>214931.39704409722</v>
      </c>
      <c r="F28" s="17">
        <f t="shared" si="5"/>
        <v>42560</v>
      </c>
    </row>
    <row r="29" spans="1:6" ht="15">
      <c r="A29" s="15">
        <f t="shared" si="0"/>
        <v>9</v>
      </c>
      <c r="B29" s="18">
        <f t="shared" si="1"/>
        <v>4549.550883319345</v>
      </c>
      <c r="C29" s="18">
        <f t="shared" si="2"/>
        <v>1791.094975367477</v>
      </c>
      <c r="D29" s="19">
        <f t="shared" si="3"/>
        <v>6340.645858686822</v>
      </c>
      <c r="E29" s="18">
        <f t="shared" si="4"/>
        <v>210381.84616077787</v>
      </c>
      <c r="F29" s="17">
        <f t="shared" si="5"/>
        <v>42590</v>
      </c>
    </row>
    <row r="30" spans="1:6" ht="15">
      <c r="A30" s="15">
        <f t="shared" si="0"/>
        <v>10</v>
      </c>
      <c r="B30" s="18">
        <f t="shared" si="1"/>
        <v>4587.463807347006</v>
      </c>
      <c r="C30" s="18">
        <f t="shared" si="2"/>
        <v>1753.1820513398159</v>
      </c>
      <c r="D30" s="19">
        <f t="shared" si="3"/>
        <v>6340.645858686822</v>
      </c>
      <c r="E30" s="18">
        <f t="shared" si="4"/>
        <v>205794.38235343088</v>
      </c>
      <c r="F30" s="17">
        <f t="shared" si="5"/>
        <v>42620</v>
      </c>
    </row>
    <row r="31" spans="1:6" ht="15">
      <c r="A31" s="15">
        <f t="shared" si="0"/>
        <v>11</v>
      </c>
      <c r="B31" s="18">
        <f t="shared" si="1"/>
        <v>4625.692672408231</v>
      </c>
      <c r="C31" s="18">
        <f t="shared" si="2"/>
        <v>1714.9531862785907</v>
      </c>
      <c r="D31" s="19">
        <f t="shared" si="3"/>
        <v>6340.645858686822</v>
      </c>
      <c r="E31" s="18">
        <f t="shared" si="4"/>
        <v>201168.68968102263</v>
      </c>
      <c r="F31" s="17">
        <f t="shared" si="5"/>
        <v>42650</v>
      </c>
    </row>
    <row r="32" spans="1:6" ht="15">
      <c r="A32" s="15">
        <f t="shared" si="0"/>
        <v>12</v>
      </c>
      <c r="B32" s="18">
        <f t="shared" si="1"/>
        <v>4664.240111344967</v>
      </c>
      <c r="C32" s="18">
        <f t="shared" si="2"/>
        <v>1676.4057473418554</v>
      </c>
      <c r="D32" s="19">
        <f t="shared" si="3"/>
        <v>6340.645858686822</v>
      </c>
      <c r="E32" s="18">
        <f t="shared" si="4"/>
        <v>196504.44956967767</v>
      </c>
      <c r="F32" s="17">
        <f t="shared" si="5"/>
        <v>42680</v>
      </c>
    </row>
    <row r="33" spans="1:6" ht="15">
      <c r="A33" s="15">
        <f t="shared" si="0"/>
        <v>13</v>
      </c>
      <c r="B33" s="18">
        <f t="shared" si="1"/>
        <v>4703.108778939508</v>
      </c>
      <c r="C33" s="18">
        <f t="shared" si="2"/>
        <v>1637.537079747314</v>
      </c>
      <c r="D33" s="18">
        <f aca="true" t="shared" si="6" ref="D33:D68">IF(A33="","",($B$17*$D$15/12)/(1-(1/((1+$D$15/12))^$D$14)))</f>
        <v>6340.645858686822</v>
      </c>
      <c r="E33" s="18">
        <f t="shared" si="4"/>
        <v>191801.34079073818</v>
      </c>
      <c r="F33" s="17">
        <f t="shared" si="5"/>
        <v>42710</v>
      </c>
    </row>
    <row r="34" spans="1:6" ht="15">
      <c r="A34" s="15">
        <f t="shared" si="0"/>
        <v>14</v>
      </c>
      <c r="B34" s="18">
        <f t="shared" si="1"/>
        <v>4742.301352097337</v>
      </c>
      <c r="C34" s="18">
        <f t="shared" si="2"/>
        <v>1598.3445065894848</v>
      </c>
      <c r="D34" s="18">
        <f t="shared" si="6"/>
        <v>6340.645858686822</v>
      </c>
      <c r="E34" s="18">
        <f t="shared" si="4"/>
        <v>187059.03943864084</v>
      </c>
      <c r="F34" s="17">
        <f t="shared" si="5"/>
        <v>42740</v>
      </c>
    </row>
    <row r="35" spans="1:6" ht="15">
      <c r="A35" s="15">
        <f t="shared" si="0"/>
        <v>15</v>
      </c>
      <c r="B35" s="18">
        <f t="shared" si="1"/>
        <v>4781.820530031481</v>
      </c>
      <c r="C35" s="18">
        <f t="shared" si="2"/>
        <v>1558.8253286553406</v>
      </c>
      <c r="D35" s="18">
        <f t="shared" si="6"/>
        <v>6340.645858686822</v>
      </c>
      <c r="E35" s="18">
        <f t="shared" si="4"/>
        <v>182277.21890860936</v>
      </c>
      <c r="F35" s="17">
        <f t="shared" si="5"/>
        <v>42770</v>
      </c>
    </row>
    <row r="36" spans="1:6" ht="15">
      <c r="A36" s="15">
        <f t="shared" si="0"/>
        <v>16</v>
      </c>
      <c r="B36" s="18">
        <f t="shared" si="1"/>
        <v>4821.6690344484105</v>
      </c>
      <c r="C36" s="18">
        <f t="shared" si="2"/>
        <v>1518.9768242384114</v>
      </c>
      <c r="D36" s="18">
        <f t="shared" si="6"/>
        <v>6340.645858686822</v>
      </c>
      <c r="E36" s="18">
        <f t="shared" si="4"/>
        <v>177455.54987416093</v>
      </c>
      <c r="F36" s="17">
        <f t="shared" si="5"/>
        <v>42800</v>
      </c>
    </row>
    <row r="37" spans="1:6" ht="15">
      <c r="A37" s="15">
        <f t="shared" si="0"/>
        <v>17</v>
      </c>
      <c r="B37" s="18">
        <f t="shared" si="1"/>
        <v>4861.849609735481</v>
      </c>
      <c r="C37" s="18">
        <f t="shared" si="2"/>
        <v>1478.796248951341</v>
      </c>
      <c r="D37" s="18">
        <f t="shared" si="6"/>
        <v>6340.645858686822</v>
      </c>
      <c r="E37" s="18">
        <f t="shared" si="4"/>
        <v>172593.70026442545</v>
      </c>
      <c r="F37" s="17">
        <f t="shared" si="5"/>
        <v>42830</v>
      </c>
    </row>
    <row r="38" spans="1:6" ht="15">
      <c r="A38" s="15">
        <f t="shared" si="0"/>
        <v>18</v>
      </c>
      <c r="B38" s="18">
        <f t="shared" si="1"/>
        <v>4902.365023149943</v>
      </c>
      <c r="C38" s="18">
        <f t="shared" si="2"/>
        <v>1438.2808355368788</v>
      </c>
      <c r="D38" s="18">
        <f t="shared" si="6"/>
        <v>6340.645858686822</v>
      </c>
      <c r="E38" s="18">
        <f t="shared" si="4"/>
        <v>167691.33524127552</v>
      </c>
      <c r="F38" s="17">
        <f t="shared" si="5"/>
        <v>42860</v>
      </c>
    </row>
    <row r="39" spans="1:6" ht="15">
      <c r="A39" s="15">
        <f t="shared" si="0"/>
        <v>19</v>
      </c>
      <c r="B39" s="18">
        <f t="shared" si="1"/>
        <v>4943.218065009526</v>
      </c>
      <c r="C39" s="18">
        <f t="shared" si="2"/>
        <v>1397.427793677296</v>
      </c>
      <c r="D39" s="18">
        <f t="shared" si="6"/>
        <v>6340.645858686822</v>
      </c>
      <c r="E39" s="18">
        <f t="shared" si="4"/>
        <v>162748.11717626598</v>
      </c>
      <c r="F39" s="17">
        <f t="shared" si="5"/>
        <v>42890</v>
      </c>
    </row>
    <row r="40" spans="1:6" ht="15">
      <c r="A40" s="15">
        <f t="shared" si="0"/>
        <v>20</v>
      </c>
      <c r="B40" s="18">
        <f t="shared" si="1"/>
        <v>4984.4115488846055</v>
      </c>
      <c r="C40" s="18">
        <f t="shared" si="2"/>
        <v>1356.2343098022166</v>
      </c>
      <c r="D40" s="18">
        <f t="shared" si="6"/>
        <v>6340.645858686822</v>
      </c>
      <c r="E40" s="18">
        <f t="shared" si="4"/>
        <v>157763.70562738137</v>
      </c>
      <c r="F40" s="17">
        <f t="shared" si="5"/>
        <v>42920</v>
      </c>
    </row>
    <row r="41" spans="1:6" ht="15">
      <c r="A41" s="15">
        <f t="shared" si="0"/>
        <v>21</v>
      </c>
      <c r="B41" s="18">
        <f t="shared" si="1"/>
        <v>5025.948311791977</v>
      </c>
      <c r="C41" s="18">
        <f t="shared" si="2"/>
        <v>1314.6975468948447</v>
      </c>
      <c r="D41" s="18">
        <f t="shared" si="6"/>
        <v>6340.645858686822</v>
      </c>
      <c r="E41" s="18">
        <f t="shared" si="4"/>
        <v>152737.75731558938</v>
      </c>
      <c r="F41" s="17">
        <f t="shared" si="5"/>
        <v>42950</v>
      </c>
    </row>
    <row r="42" spans="1:6" ht="15">
      <c r="A42" s="15">
        <f t="shared" si="0"/>
        <v>22</v>
      </c>
      <c r="B42" s="18">
        <f t="shared" si="1"/>
        <v>5067.831214390244</v>
      </c>
      <c r="C42" s="18">
        <f t="shared" si="2"/>
        <v>1272.8146442965783</v>
      </c>
      <c r="D42" s="18">
        <f t="shared" si="6"/>
        <v>6340.645858686822</v>
      </c>
      <c r="E42" s="18">
        <f t="shared" si="4"/>
        <v>147669.92610119912</v>
      </c>
      <c r="F42" s="17">
        <f t="shared" si="5"/>
        <v>42980</v>
      </c>
    </row>
    <row r="43" spans="1:6" ht="15">
      <c r="A43" s="15">
        <f t="shared" si="0"/>
        <v>23</v>
      </c>
      <c r="B43" s="18">
        <f t="shared" si="1"/>
        <v>5110.063141176829</v>
      </c>
      <c r="C43" s="18">
        <f t="shared" si="2"/>
        <v>1230.5827175099928</v>
      </c>
      <c r="D43" s="18">
        <f t="shared" si="6"/>
        <v>6340.645858686822</v>
      </c>
      <c r="E43" s="18">
        <f t="shared" si="4"/>
        <v>142559.8629600223</v>
      </c>
      <c r="F43" s="17">
        <f t="shared" si="5"/>
        <v>43010</v>
      </c>
    </row>
    <row r="44" spans="1:6" ht="15">
      <c r="A44" s="15">
        <f t="shared" si="0"/>
        <v>24</v>
      </c>
      <c r="B44" s="18">
        <f t="shared" si="1"/>
        <v>5152.647000686637</v>
      </c>
      <c r="C44" s="18">
        <f t="shared" si="2"/>
        <v>1187.9988580001857</v>
      </c>
      <c r="D44" s="18">
        <f t="shared" si="6"/>
        <v>6340.645858686822</v>
      </c>
      <c r="E44" s="18">
        <f t="shared" si="4"/>
        <v>137407.21595933565</v>
      </c>
      <c r="F44" s="17">
        <f t="shared" si="5"/>
        <v>43040</v>
      </c>
    </row>
    <row r="45" spans="1:6" ht="15">
      <c r="A45" s="15">
        <f t="shared" si="0"/>
        <v>25</v>
      </c>
      <c r="B45" s="18">
        <f t="shared" si="1"/>
        <v>5195.585725692358</v>
      </c>
      <c r="C45" s="18">
        <f t="shared" si="2"/>
        <v>1145.0601329944639</v>
      </c>
      <c r="D45" s="18">
        <f t="shared" si="6"/>
        <v>6340.645858686822</v>
      </c>
      <c r="E45" s="18">
        <f t="shared" si="4"/>
        <v>132211.6302336433</v>
      </c>
      <c r="F45" s="17">
        <f t="shared" si="5"/>
        <v>43070</v>
      </c>
    </row>
    <row r="46" spans="1:6" ht="15">
      <c r="A46" s="15">
        <f t="shared" si="0"/>
        <v>26</v>
      </c>
      <c r="B46" s="18">
        <f t="shared" si="1"/>
        <v>5238.8822734064615</v>
      </c>
      <c r="C46" s="18">
        <f t="shared" si="2"/>
        <v>1101.7635852803608</v>
      </c>
      <c r="D46" s="18">
        <f t="shared" si="6"/>
        <v>6340.645858686822</v>
      </c>
      <c r="E46" s="18">
        <f t="shared" si="4"/>
        <v>126972.74796023683</v>
      </c>
      <c r="F46" s="17">
        <f t="shared" si="5"/>
        <v>43100</v>
      </c>
    </row>
    <row r="47" spans="1:6" ht="15">
      <c r="A47" s="15">
        <f t="shared" si="0"/>
        <v>27</v>
      </c>
      <c r="B47" s="18">
        <f t="shared" si="1"/>
        <v>5282.539625684849</v>
      </c>
      <c r="C47" s="18">
        <f t="shared" si="2"/>
        <v>1058.1062330019736</v>
      </c>
      <c r="D47" s="18">
        <f t="shared" si="6"/>
        <v>6340.645858686822</v>
      </c>
      <c r="E47" s="18">
        <f t="shared" si="4"/>
        <v>121690.20833455198</v>
      </c>
      <c r="F47" s="17">
        <f t="shared" si="5"/>
        <v>43130</v>
      </c>
    </row>
    <row r="48" spans="1:6" ht="15">
      <c r="A48" s="15">
        <f t="shared" si="0"/>
        <v>28</v>
      </c>
      <c r="B48" s="18">
        <f t="shared" si="1"/>
        <v>5326.560789232222</v>
      </c>
      <c r="C48" s="18">
        <f t="shared" si="2"/>
        <v>1014.0850694545999</v>
      </c>
      <c r="D48" s="18">
        <f t="shared" si="6"/>
        <v>6340.645858686822</v>
      </c>
      <c r="E48" s="18">
        <f t="shared" si="4"/>
        <v>116363.64754531975</v>
      </c>
      <c r="F48" s="17">
        <f t="shared" si="5"/>
        <v>43160</v>
      </c>
    </row>
    <row r="49" spans="1:6" ht="15">
      <c r="A49" s="15">
        <f t="shared" si="0"/>
        <v>29</v>
      </c>
      <c r="B49" s="18">
        <f t="shared" si="1"/>
        <v>5370.948795809158</v>
      </c>
      <c r="C49" s="18">
        <f t="shared" si="2"/>
        <v>969.6970628776647</v>
      </c>
      <c r="D49" s="18">
        <f t="shared" si="6"/>
        <v>6340.645858686822</v>
      </c>
      <c r="E49" s="18">
        <f t="shared" si="4"/>
        <v>110992.69874951059</v>
      </c>
      <c r="F49" s="17">
        <f t="shared" si="5"/>
        <v>43190</v>
      </c>
    </row>
    <row r="50" spans="1:6" ht="15">
      <c r="A50" s="15">
        <f t="shared" si="0"/>
        <v>30</v>
      </c>
      <c r="B50" s="18">
        <f t="shared" si="1"/>
        <v>5415.706702440901</v>
      </c>
      <c r="C50" s="18">
        <f t="shared" si="2"/>
        <v>924.9391562459217</v>
      </c>
      <c r="D50" s="18">
        <f t="shared" si="6"/>
        <v>6340.645858686822</v>
      </c>
      <c r="E50" s="18">
        <f t="shared" si="4"/>
        <v>105576.99204706968</v>
      </c>
      <c r="F50" s="17">
        <f t="shared" si="5"/>
        <v>43220</v>
      </c>
    </row>
    <row r="51" spans="1:6" ht="15">
      <c r="A51" s="15">
        <f t="shared" si="0"/>
        <v>31</v>
      </c>
      <c r="B51" s="18">
        <f t="shared" si="1"/>
        <v>5460.837591627908</v>
      </c>
      <c r="C51" s="18">
        <f t="shared" si="2"/>
        <v>879.8082670589141</v>
      </c>
      <c r="D51" s="18">
        <f t="shared" si="6"/>
        <v>6340.645858686822</v>
      </c>
      <c r="E51" s="18">
        <f t="shared" si="4"/>
        <v>100116.15445544178</v>
      </c>
      <c r="F51" s="17">
        <f t="shared" si="5"/>
        <v>43250</v>
      </c>
    </row>
    <row r="52" spans="1:6" ht="15">
      <c r="A52" s="15">
        <f t="shared" si="0"/>
        <v>32</v>
      </c>
      <c r="B52" s="18">
        <f t="shared" si="1"/>
        <v>5506.34457155814</v>
      </c>
      <c r="C52" s="18">
        <f t="shared" si="2"/>
        <v>834.3012871286816</v>
      </c>
      <c r="D52" s="18">
        <f t="shared" si="6"/>
        <v>6340.645858686822</v>
      </c>
      <c r="E52" s="18">
        <f t="shared" si="4"/>
        <v>94609.80988388363</v>
      </c>
      <c r="F52" s="17">
        <f t="shared" si="5"/>
        <v>43280</v>
      </c>
    </row>
    <row r="53" spans="1:6" ht="15">
      <c r="A53" s="15">
        <f t="shared" si="0"/>
        <v>33</v>
      </c>
      <c r="B53" s="18">
        <f t="shared" si="1"/>
        <v>5552.230776321125</v>
      </c>
      <c r="C53" s="18">
        <f t="shared" si="2"/>
        <v>788.4150823656969</v>
      </c>
      <c r="D53" s="18">
        <f t="shared" si="6"/>
        <v>6340.645858686822</v>
      </c>
      <c r="E53" s="18">
        <f t="shared" si="4"/>
        <v>89057.5791075625</v>
      </c>
      <c r="F53" s="17">
        <f t="shared" si="5"/>
        <v>43310</v>
      </c>
    </row>
    <row r="54" spans="1:6" ht="15">
      <c r="A54" s="15">
        <f t="shared" si="0"/>
        <v>34</v>
      </c>
      <c r="B54" s="18">
        <f t="shared" si="1"/>
        <v>5598.499366123801</v>
      </c>
      <c r="C54" s="18">
        <f t="shared" si="2"/>
        <v>742.1464925630208</v>
      </c>
      <c r="D54" s="18">
        <f t="shared" si="6"/>
        <v>6340.645858686822</v>
      </c>
      <c r="E54" s="18">
        <f t="shared" si="4"/>
        <v>83459.0797414387</v>
      </c>
      <c r="F54" s="17">
        <f t="shared" si="5"/>
        <v>43340</v>
      </c>
    </row>
    <row r="55" spans="1:6" ht="15">
      <c r="A55" s="15">
        <f t="shared" si="0"/>
        <v>35</v>
      </c>
      <c r="B55" s="18">
        <f t="shared" si="1"/>
        <v>5645.153527508166</v>
      </c>
      <c r="C55" s="18">
        <f t="shared" si="2"/>
        <v>695.492331178656</v>
      </c>
      <c r="D55" s="18">
        <f t="shared" si="6"/>
        <v>6340.645858686822</v>
      </c>
      <c r="E55" s="18">
        <f t="shared" si="4"/>
        <v>77813.92621393054</v>
      </c>
      <c r="F55" s="17">
        <f t="shared" si="5"/>
        <v>43370</v>
      </c>
    </row>
    <row r="56" spans="1:6" ht="15">
      <c r="A56" s="15">
        <f t="shared" si="0"/>
        <v>36</v>
      </c>
      <c r="B56" s="18">
        <f t="shared" si="1"/>
        <v>5692.196473570734</v>
      </c>
      <c r="C56" s="18">
        <f t="shared" si="2"/>
        <v>648.4493851160878</v>
      </c>
      <c r="D56" s="18">
        <f t="shared" si="6"/>
        <v>6340.645858686822</v>
      </c>
      <c r="E56" s="18">
        <f t="shared" si="4"/>
        <v>72121.7297403598</v>
      </c>
      <c r="F56" s="17">
        <f t="shared" si="5"/>
        <v>43400</v>
      </c>
    </row>
    <row r="57" spans="1:6" ht="15">
      <c r="A57" s="15">
        <f t="shared" si="0"/>
        <v>37</v>
      </c>
      <c r="B57" s="18">
        <f t="shared" si="1"/>
        <v>5739.631444183824</v>
      </c>
      <c r="C57" s="18">
        <f t="shared" si="2"/>
        <v>601.0144145029984</v>
      </c>
      <c r="D57" s="18">
        <f t="shared" si="6"/>
        <v>6340.645858686822</v>
      </c>
      <c r="E57" s="18">
        <f t="shared" si="4"/>
        <v>66382.09829617599</v>
      </c>
      <c r="F57" s="17">
        <f t="shared" si="5"/>
        <v>43430</v>
      </c>
    </row>
    <row r="58" spans="1:6" ht="15">
      <c r="A58" s="15">
        <f t="shared" si="0"/>
        <v>38</v>
      </c>
      <c r="B58" s="18">
        <f t="shared" si="1"/>
        <v>5787.461706218689</v>
      </c>
      <c r="C58" s="18">
        <f t="shared" si="2"/>
        <v>553.1841524681332</v>
      </c>
      <c r="D58" s="18">
        <f t="shared" si="6"/>
        <v>6340.645858686822</v>
      </c>
      <c r="E58" s="18">
        <f t="shared" si="4"/>
        <v>60594.6365899573</v>
      </c>
      <c r="F58" s="17">
        <f t="shared" si="5"/>
        <v>43460</v>
      </c>
    </row>
    <row r="59" spans="1:6" ht="15">
      <c r="A59" s="15">
        <f t="shared" si="0"/>
        <v>39</v>
      </c>
      <c r="B59" s="18">
        <f t="shared" si="1"/>
        <v>5835.6905537705115</v>
      </c>
      <c r="C59" s="18">
        <f t="shared" si="2"/>
        <v>504.9553049163108</v>
      </c>
      <c r="D59" s="18">
        <f t="shared" si="6"/>
        <v>6340.645858686822</v>
      </c>
      <c r="E59" s="18">
        <f t="shared" si="4"/>
        <v>54758.94603618679</v>
      </c>
      <c r="F59" s="17">
        <f t="shared" si="5"/>
        <v>43490</v>
      </c>
    </row>
    <row r="60" spans="1:6" ht="15">
      <c r="A60" s="15">
        <f t="shared" si="0"/>
        <v>40</v>
      </c>
      <c r="B60" s="18">
        <f t="shared" si="1"/>
        <v>5884.321308385265</v>
      </c>
      <c r="C60" s="18">
        <f t="shared" si="2"/>
        <v>456.3245503015566</v>
      </c>
      <c r="D60" s="18">
        <f t="shared" si="6"/>
        <v>6340.645858686822</v>
      </c>
      <c r="E60" s="18">
        <f t="shared" si="4"/>
        <v>48874.62472780152</v>
      </c>
      <c r="F60" s="17">
        <f t="shared" si="5"/>
        <v>43520</v>
      </c>
    </row>
    <row r="61" spans="1:6" ht="15">
      <c r="A61" s="15">
        <f t="shared" si="0"/>
        <v>41</v>
      </c>
      <c r="B61" s="18">
        <f t="shared" si="1"/>
        <v>5933.357319288476</v>
      </c>
      <c r="C61" s="18">
        <f t="shared" si="2"/>
        <v>407.288539398346</v>
      </c>
      <c r="D61" s="18">
        <f t="shared" si="6"/>
        <v>6340.645858686822</v>
      </c>
      <c r="E61" s="18">
        <f t="shared" si="4"/>
        <v>42941.26740851304</v>
      </c>
      <c r="F61" s="17">
        <f t="shared" si="5"/>
        <v>43550</v>
      </c>
    </row>
    <row r="62" spans="1:6" ht="15">
      <c r="A62" s="15">
        <f t="shared" si="0"/>
        <v>42</v>
      </c>
      <c r="B62" s="18">
        <f t="shared" si="1"/>
        <v>5982.80196361588</v>
      </c>
      <c r="C62" s="18">
        <f t="shared" si="2"/>
        <v>357.843895070942</v>
      </c>
      <c r="D62" s="18">
        <f t="shared" si="6"/>
        <v>6340.645858686822</v>
      </c>
      <c r="E62" s="18">
        <f t="shared" si="4"/>
        <v>36958.46544489716</v>
      </c>
      <c r="F62" s="17">
        <f t="shared" si="5"/>
        <v>43580</v>
      </c>
    </row>
    <row r="63" spans="1:6" ht="15">
      <c r="A63" s="15">
        <f t="shared" si="0"/>
        <v>43</v>
      </c>
      <c r="B63" s="18">
        <f t="shared" si="1"/>
        <v>6032.658646646012</v>
      </c>
      <c r="C63" s="18">
        <f t="shared" si="2"/>
        <v>307.9872120408097</v>
      </c>
      <c r="D63" s="18">
        <f t="shared" si="6"/>
        <v>6340.645858686822</v>
      </c>
      <c r="E63" s="18">
        <f t="shared" si="4"/>
        <v>30925.80679825115</v>
      </c>
      <c r="F63" s="17">
        <f t="shared" si="5"/>
        <v>43610</v>
      </c>
    </row>
    <row r="64" spans="1:6" ht="15">
      <c r="A64" s="15">
        <f t="shared" si="0"/>
        <v>44</v>
      </c>
      <c r="B64" s="18">
        <f t="shared" si="1"/>
        <v>6082.930802034729</v>
      </c>
      <c r="C64" s="18">
        <f t="shared" si="2"/>
        <v>257.7150566520929</v>
      </c>
      <c r="D64" s="18">
        <f t="shared" si="6"/>
        <v>6340.645858686822</v>
      </c>
      <c r="E64" s="18">
        <f t="shared" si="4"/>
        <v>24842.87599621642</v>
      </c>
      <c r="F64" s="17">
        <f t="shared" si="5"/>
        <v>43640</v>
      </c>
    </row>
    <row r="65" spans="1:6" ht="15">
      <c r="A65" s="15">
        <f t="shared" si="0"/>
        <v>45</v>
      </c>
      <c r="B65" s="18">
        <f t="shared" si="1"/>
        <v>6133.621892051685</v>
      </c>
      <c r="C65" s="18">
        <f t="shared" si="2"/>
        <v>207.02396663513684</v>
      </c>
      <c r="D65" s="18">
        <f t="shared" si="6"/>
        <v>6340.645858686822</v>
      </c>
      <c r="E65" s="18">
        <f t="shared" si="4"/>
        <v>18709.254104164735</v>
      </c>
      <c r="F65" s="17">
        <f t="shared" si="5"/>
        <v>43670</v>
      </c>
    </row>
    <row r="66" spans="1:6" ht="15">
      <c r="A66" s="15">
        <f t="shared" si="0"/>
        <v>46</v>
      </c>
      <c r="B66" s="18">
        <f t="shared" si="1"/>
        <v>6184.735407818783</v>
      </c>
      <c r="C66" s="18">
        <f t="shared" si="2"/>
        <v>155.91045086803948</v>
      </c>
      <c r="D66" s="18">
        <f t="shared" si="6"/>
        <v>6340.645858686822</v>
      </c>
      <c r="E66" s="18">
        <f t="shared" si="4"/>
        <v>12524.518696345953</v>
      </c>
      <c r="F66" s="17">
        <f t="shared" si="5"/>
        <v>43700</v>
      </c>
    </row>
    <row r="67" spans="1:6" ht="15">
      <c r="A67" s="15">
        <f t="shared" si="0"/>
        <v>47</v>
      </c>
      <c r="B67" s="18">
        <f t="shared" si="1"/>
        <v>6236.274869550606</v>
      </c>
      <c r="C67" s="18">
        <f t="shared" si="2"/>
        <v>104.37098913621628</v>
      </c>
      <c r="D67" s="18">
        <f t="shared" si="6"/>
        <v>6340.645858686822</v>
      </c>
      <c r="E67" s="18">
        <f t="shared" si="4"/>
        <v>6288.243826795347</v>
      </c>
      <c r="F67" s="17">
        <f t="shared" si="5"/>
        <v>43730</v>
      </c>
    </row>
    <row r="68" spans="1:6" ht="15">
      <c r="A68" s="15">
        <f t="shared" si="0"/>
        <v>48</v>
      </c>
      <c r="B68" s="18">
        <f t="shared" si="1"/>
        <v>6288.243826796861</v>
      </c>
      <c r="C68" s="18">
        <f t="shared" si="2"/>
        <v>52.40203188996122</v>
      </c>
      <c r="D68" s="18">
        <f t="shared" si="6"/>
        <v>6340.645858686822</v>
      </c>
      <c r="E68" s="18">
        <f t="shared" si="4"/>
        <v>-1.5143086784519255E-09</v>
      </c>
      <c r="F68" s="17">
        <f t="shared" si="5"/>
        <v>43760</v>
      </c>
    </row>
    <row r="69" spans="1:6" ht="15">
      <c r="A69" s="15"/>
      <c r="B69" s="18"/>
      <c r="C69" s="18"/>
      <c r="D69" s="18"/>
      <c r="E69" s="18"/>
      <c r="F69" s="17"/>
    </row>
    <row r="70" spans="1:6" ht="15">
      <c r="A70" s="20"/>
      <c r="B70" s="16">
        <f>SUM(B21:B68)</f>
        <v>250000.00000000143</v>
      </c>
      <c r="C70" s="16">
        <f>SUM(C21:C68)</f>
        <v>54351.00121696601</v>
      </c>
      <c r="D70" s="16">
        <f>SUM(D21:D68)</f>
        <v>304351.00121696753</v>
      </c>
      <c r="E70" s="16" t="s">
        <v>17</v>
      </c>
      <c r="F70" s="20"/>
    </row>
    <row r="73" spans="2:4" ht="12.75">
      <c r="B73" s="10">
        <f>B70</f>
        <v>250000.00000000143</v>
      </c>
      <c r="C73" s="10">
        <f>C70</f>
        <v>54351.00121696601</v>
      </c>
      <c r="D73" s="21">
        <f>C73/B73</f>
        <v>0.2174040048678628</v>
      </c>
    </row>
    <row r="74" spans="2:4" ht="12.75">
      <c r="B74">
        <f>250000/0.72</f>
        <v>347222.22222222225</v>
      </c>
      <c r="C74" s="10">
        <f>B74-B73</f>
        <v>97222.22222222082</v>
      </c>
      <c r="D74" s="9">
        <f>C74/B74</f>
        <v>0.2799999999999959</v>
      </c>
    </row>
    <row r="76" spans="2:4" ht="12.75">
      <c r="B76" s="10">
        <f>B70</f>
        <v>250000.00000000143</v>
      </c>
      <c r="C76" s="10">
        <f>C70</f>
        <v>54351.00121696601</v>
      </c>
      <c r="D76" s="21">
        <f>C76/B76</f>
        <v>0.2174040048678628</v>
      </c>
    </row>
  </sheetData>
  <sheetProtection/>
  <mergeCells count="6">
    <mergeCell ref="A1:F1"/>
    <mergeCell ref="A2:F2"/>
    <mergeCell ref="A3:F3"/>
    <mergeCell ref="A4:F4"/>
    <mergeCell ref="A13:F13"/>
    <mergeCell ref="A18:F1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PageLayoutView="0" workbookViewId="0" topLeftCell="A41">
      <selection activeCell="B3" sqref="B3"/>
    </sheetView>
  </sheetViews>
  <sheetFormatPr defaultColWidth="11.421875" defaultRowHeight="12.75"/>
  <cols>
    <col min="2" max="2" width="15.140625" style="0" customWidth="1"/>
    <col min="3" max="3" width="15.421875" style="0" customWidth="1"/>
    <col min="4" max="4" width="15.140625" style="0" customWidth="1"/>
    <col min="5" max="5" width="15.421875" style="0" customWidth="1"/>
    <col min="6" max="6" width="16.7109375" style="0" customWidth="1"/>
  </cols>
  <sheetData>
    <row r="1" spans="1:6" ht="12.75">
      <c r="A1" s="76" t="s">
        <v>16</v>
      </c>
      <c r="B1" s="76"/>
      <c r="C1" s="76"/>
      <c r="D1" s="76"/>
      <c r="E1" s="76"/>
      <c r="F1" s="76"/>
    </row>
    <row r="2" spans="1:6" ht="15">
      <c r="A2" s="11" t="s">
        <v>0</v>
      </c>
      <c r="B2" s="11">
        <v>230000</v>
      </c>
      <c r="C2" s="11" t="s">
        <v>4</v>
      </c>
      <c r="D2" s="11">
        <v>48</v>
      </c>
      <c r="E2" s="11"/>
      <c r="F2" s="11"/>
    </row>
    <row r="3" spans="1:6" ht="15">
      <c r="A3" s="11" t="s">
        <v>1</v>
      </c>
      <c r="B3" s="12">
        <v>0</v>
      </c>
      <c r="C3" s="11" t="s">
        <v>5</v>
      </c>
      <c r="D3" s="12">
        <v>0.1</v>
      </c>
      <c r="E3" s="11"/>
      <c r="F3" s="11"/>
    </row>
    <row r="4" spans="1:6" ht="15">
      <c r="A4" s="11" t="s">
        <v>2</v>
      </c>
      <c r="B4" s="11">
        <f>B2*B3</f>
        <v>0</v>
      </c>
      <c r="C4" s="11" t="s">
        <v>6</v>
      </c>
      <c r="D4" s="13">
        <f ca="1">TODAY()</f>
        <v>42320</v>
      </c>
      <c r="E4" s="11"/>
      <c r="F4" s="11"/>
    </row>
    <row r="5" spans="1:6" ht="15">
      <c r="A5" s="11" t="s">
        <v>3</v>
      </c>
      <c r="B5" s="11">
        <f>B2-B4</f>
        <v>230000</v>
      </c>
      <c r="C5" s="11"/>
      <c r="D5" s="11"/>
      <c r="E5" s="11"/>
      <c r="F5" s="11"/>
    </row>
    <row r="6" spans="1:6" ht="15.75">
      <c r="A6" s="71" t="s">
        <v>7</v>
      </c>
      <c r="B6" s="71"/>
      <c r="C6" s="71"/>
      <c r="D6" s="71"/>
      <c r="E6" s="71"/>
      <c r="F6" s="71"/>
    </row>
    <row r="7" spans="1:6" ht="15.7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15</v>
      </c>
    </row>
    <row r="8" spans="1:6" ht="15.75">
      <c r="A8" s="14"/>
      <c r="B8" s="14" t="s">
        <v>13</v>
      </c>
      <c r="C8" s="14" t="s">
        <v>13</v>
      </c>
      <c r="D8" s="14" t="s">
        <v>13</v>
      </c>
      <c r="E8" s="14" t="s">
        <v>14</v>
      </c>
      <c r="F8" s="14" t="s">
        <v>11</v>
      </c>
    </row>
    <row r="9" spans="1:8" ht="15">
      <c r="A9" s="15">
        <v>1</v>
      </c>
      <c r="B9" s="16">
        <f>D9-C9</f>
        <v>3916.7275233252094</v>
      </c>
      <c r="C9" s="16">
        <f>B5*D3/12</f>
        <v>1916.6666666666667</v>
      </c>
      <c r="D9" s="16">
        <f>($B$5*$D$3/12)/(1-(1/((1+$D$3/12))^$D$2))</f>
        <v>5833.394189991876</v>
      </c>
      <c r="E9" s="16">
        <f>B5-B9</f>
        <v>226083.27247667479</v>
      </c>
      <c r="F9" s="17">
        <f>D4+30</f>
        <v>42350</v>
      </c>
      <c r="H9" s="1" t="s">
        <v>17</v>
      </c>
    </row>
    <row r="10" spans="1:6" ht="15">
      <c r="A10" s="15">
        <f>IF(E9&lt;1,"",A9+1)</f>
        <v>2</v>
      </c>
      <c r="B10" s="18">
        <f>IF(A10="","",D10-C10)</f>
        <v>3949.3669193529195</v>
      </c>
      <c r="C10" s="18">
        <f>IF(A10="","",E9*$D$3/12)</f>
        <v>1884.0272706389567</v>
      </c>
      <c r="D10" s="19">
        <f>($B$5*$D$3/12)/(1-(1/((1+$D$3/12))^$D$2))</f>
        <v>5833.394189991876</v>
      </c>
      <c r="E10" s="18">
        <f>IF(A10="",0,E9-B10)</f>
        <v>222133.90555732188</v>
      </c>
      <c r="F10" s="17">
        <f>IF(A10="","",F9+30)</f>
        <v>42380</v>
      </c>
    </row>
    <row r="11" spans="1:6" ht="15">
      <c r="A11" s="15">
        <f aca="true" t="shared" si="0" ref="A11:A56">IF(E10&lt;1,"",A10+1)</f>
        <v>3</v>
      </c>
      <c r="B11" s="18">
        <f aca="true" t="shared" si="1" ref="B11:B56">IF(A11="","",D11-C11)</f>
        <v>3982.2783103475276</v>
      </c>
      <c r="C11" s="18">
        <f aca="true" t="shared" si="2" ref="C11:C56">IF(A11="","",E10*$D$3/12)</f>
        <v>1851.115879644349</v>
      </c>
      <c r="D11" s="19">
        <f aca="true" t="shared" si="3" ref="D11:D20">($B$5*$D$3/12)/(1-(1/((1+$D$3/12))^$D$2))</f>
        <v>5833.394189991876</v>
      </c>
      <c r="E11" s="18">
        <f aca="true" t="shared" si="4" ref="E11:E56">IF(A11="",0,E10-B11)</f>
        <v>218151.62724697436</v>
      </c>
      <c r="F11" s="17">
        <f aca="true" t="shared" si="5" ref="F11:F56">IF(A11="","",F10+30)</f>
        <v>42410</v>
      </c>
    </row>
    <row r="12" spans="1:6" ht="15">
      <c r="A12" s="15">
        <f t="shared" si="0"/>
        <v>4</v>
      </c>
      <c r="B12" s="18">
        <f t="shared" si="1"/>
        <v>4015.463962933756</v>
      </c>
      <c r="C12" s="18">
        <f t="shared" si="2"/>
        <v>1817.93022705812</v>
      </c>
      <c r="D12" s="19">
        <f t="shared" si="3"/>
        <v>5833.394189991876</v>
      </c>
      <c r="E12" s="18">
        <f t="shared" si="4"/>
        <v>214136.1632840406</v>
      </c>
      <c r="F12" s="17">
        <f t="shared" si="5"/>
        <v>42440</v>
      </c>
    </row>
    <row r="13" spans="1:6" ht="15">
      <c r="A13" s="15">
        <f t="shared" si="0"/>
        <v>5</v>
      </c>
      <c r="B13" s="18">
        <f t="shared" si="1"/>
        <v>4048.926162624871</v>
      </c>
      <c r="C13" s="18">
        <f t="shared" si="2"/>
        <v>1784.4680273670053</v>
      </c>
      <c r="D13" s="19">
        <f t="shared" si="3"/>
        <v>5833.394189991876</v>
      </c>
      <c r="E13" s="18">
        <f t="shared" si="4"/>
        <v>210087.23712141573</v>
      </c>
      <c r="F13" s="17">
        <f t="shared" si="5"/>
        <v>42470</v>
      </c>
    </row>
    <row r="14" spans="1:6" ht="15">
      <c r="A14" s="15">
        <f t="shared" si="0"/>
        <v>6</v>
      </c>
      <c r="B14" s="18">
        <f t="shared" si="1"/>
        <v>4082.6672139800785</v>
      </c>
      <c r="C14" s="18">
        <f t="shared" si="2"/>
        <v>1750.726976011798</v>
      </c>
      <c r="D14" s="19">
        <f t="shared" si="3"/>
        <v>5833.394189991876</v>
      </c>
      <c r="E14" s="18">
        <f t="shared" si="4"/>
        <v>206004.56990743565</v>
      </c>
      <c r="F14" s="17">
        <f t="shared" si="5"/>
        <v>42500</v>
      </c>
    </row>
    <row r="15" spans="1:6" ht="15">
      <c r="A15" s="15">
        <f t="shared" si="0"/>
        <v>7</v>
      </c>
      <c r="B15" s="18">
        <f t="shared" si="1"/>
        <v>4116.689440763246</v>
      </c>
      <c r="C15" s="18">
        <f t="shared" si="2"/>
        <v>1716.7047492286304</v>
      </c>
      <c r="D15" s="19">
        <f t="shared" si="3"/>
        <v>5833.394189991876</v>
      </c>
      <c r="E15" s="18">
        <f t="shared" si="4"/>
        <v>201887.88046667242</v>
      </c>
      <c r="F15" s="17">
        <f t="shared" si="5"/>
        <v>42530</v>
      </c>
    </row>
    <row r="16" spans="1:6" ht="15">
      <c r="A16" s="15">
        <f t="shared" si="0"/>
        <v>8</v>
      </c>
      <c r="B16" s="18">
        <f t="shared" si="1"/>
        <v>4150.995186102939</v>
      </c>
      <c r="C16" s="18">
        <f t="shared" si="2"/>
        <v>1682.399003888937</v>
      </c>
      <c r="D16" s="19">
        <f t="shared" si="3"/>
        <v>5833.394189991876</v>
      </c>
      <c r="E16" s="18">
        <f t="shared" si="4"/>
        <v>197736.8852805695</v>
      </c>
      <c r="F16" s="17">
        <f t="shared" si="5"/>
        <v>42560</v>
      </c>
    </row>
    <row r="17" spans="1:6" ht="15">
      <c r="A17" s="15">
        <f t="shared" si="0"/>
        <v>9</v>
      </c>
      <c r="B17" s="18">
        <f t="shared" si="1"/>
        <v>4185.586812653797</v>
      </c>
      <c r="C17" s="18">
        <f t="shared" si="2"/>
        <v>1647.8073773380793</v>
      </c>
      <c r="D17" s="19">
        <f t="shared" si="3"/>
        <v>5833.394189991876</v>
      </c>
      <c r="E17" s="18">
        <f t="shared" si="4"/>
        <v>193551.29846791568</v>
      </c>
      <c r="F17" s="17">
        <f t="shared" si="5"/>
        <v>42590</v>
      </c>
    </row>
    <row r="18" spans="1:6" ht="15">
      <c r="A18" s="15">
        <f t="shared" si="0"/>
        <v>10</v>
      </c>
      <c r="B18" s="18">
        <f t="shared" si="1"/>
        <v>4220.466702759246</v>
      </c>
      <c r="C18" s="18">
        <f t="shared" si="2"/>
        <v>1612.9274872326307</v>
      </c>
      <c r="D18" s="19">
        <f t="shared" si="3"/>
        <v>5833.394189991876</v>
      </c>
      <c r="E18" s="18">
        <f t="shared" si="4"/>
        <v>189330.83176515644</v>
      </c>
      <c r="F18" s="17">
        <f t="shared" si="5"/>
        <v>42620</v>
      </c>
    </row>
    <row r="19" spans="1:6" ht="15">
      <c r="A19" s="15">
        <f t="shared" si="0"/>
        <v>11</v>
      </c>
      <c r="B19" s="18">
        <f t="shared" si="1"/>
        <v>4255.637258615573</v>
      </c>
      <c r="C19" s="18">
        <f t="shared" si="2"/>
        <v>1577.7569313763036</v>
      </c>
      <c r="D19" s="19">
        <f t="shared" si="3"/>
        <v>5833.394189991876</v>
      </c>
      <c r="E19" s="18">
        <f t="shared" si="4"/>
        <v>185075.19450654087</v>
      </c>
      <c r="F19" s="17">
        <f t="shared" si="5"/>
        <v>42650</v>
      </c>
    </row>
    <row r="20" spans="1:6" ht="15">
      <c r="A20" s="15">
        <f t="shared" si="0"/>
        <v>12</v>
      </c>
      <c r="B20" s="18">
        <f t="shared" si="1"/>
        <v>4291.100902437369</v>
      </c>
      <c r="C20" s="18">
        <f t="shared" si="2"/>
        <v>1542.2932875545073</v>
      </c>
      <c r="D20" s="19">
        <f t="shared" si="3"/>
        <v>5833.394189991876</v>
      </c>
      <c r="E20" s="18">
        <f t="shared" si="4"/>
        <v>180784.0936041035</v>
      </c>
      <c r="F20" s="17">
        <f t="shared" si="5"/>
        <v>42680</v>
      </c>
    </row>
    <row r="21" spans="1:6" ht="15">
      <c r="A21" s="15">
        <f t="shared" si="0"/>
        <v>13</v>
      </c>
      <c r="B21" s="18">
        <f t="shared" si="1"/>
        <v>4326.860076624347</v>
      </c>
      <c r="C21" s="18">
        <f t="shared" si="2"/>
        <v>1506.5341133675292</v>
      </c>
      <c r="D21" s="18">
        <f aca="true" t="shared" si="6" ref="D21:D56">IF(A21="","",($B$5*$D$3/12)/(1-(1/((1+$D$3/12))^$D$2)))</f>
        <v>5833.394189991876</v>
      </c>
      <c r="E21" s="18">
        <f t="shared" si="4"/>
        <v>176457.23352747914</v>
      </c>
      <c r="F21" s="17">
        <f t="shared" si="5"/>
        <v>42710</v>
      </c>
    </row>
    <row r="22" spans="1:6" ht="15">
      <c r="A22" s="15">
        <f t="shared" si="0"/>
        <v>14</v>
      </c>
      <c r="B22" s="18">
        <f t="shared" si="1"/>
        <v>4362.91724392955</v>
      </c>
      <c r="C22" s="18">
        <f t="shared" si="2"/>
        <v>1470.4769460623263</v>
      </c>
      <c r="D22" s="18">
        <f t="shared" si="6"/>
        <v>5833.394189991876</v>
      </c>
      <c r="E22" s="18">
        <f t="shared" si="4"/>
        <v>172094.3162835496</v>
      </c>
      <c r="F22" s="17">
        <f t="shared" si="5"/>
        <v>42740</v>
      </c>
    </row>
    <row r="23" spans="1:6" ht="15">
      <c r="A23" s="15">
        <f t="shared" si="0"/>
        <v>15</v>
      </c>
      <c r="B23" s="18">
        <f t="shared" si="1"/>
        <v>4399.274887628963</v>
      </c>
      <c r="C23" s="18">
        <f t="shared" si="2"/>
        <v>1434.1193023629132</v>
      </c>
      <c r="D23" s="18">
        <f t="shared" si="6"/>
        <v>5833.394189991876</v>
      </c>
      <c r="E23" s="18">
        <f t="shared" si="4"/>
        <v>167695.04139592062</v>
      </c>
      <c r="F23" s="17">
        <f t="shared" si="5"/>
        <v>42770</v>
      </c>
    </row>
    <row r="24" spans="1:6" ht="15">
      <c r="A24" s="15">
        <f t="shared" si="0"/>
        <v>16</v>
      </c>
      <c r="B24" s="18">
        <f t="shared" si="1"/>
        <v>4435.935511692538</v>
      </c>
      <c r="C24" s="18">
        <f t="shared" si="2"/>
        <v>1397.4586782993385</v>
      </c>
      <c r="D24" s="18">
        <f t="shared" si="6"/>
        <v>5833.394189991876</v>
      </c>
      <c r="E24" s="18">
        <f t="shared" si="4"/>
        <v>163259.10588422808</v>
      </c>
      <c r="F24" s="17">
        <f t="shared" si="5"/>
        <v>42800</v>
      </c>
    </row>
    <row r="25" spans="1:6" ht="15">
      <c r="A25" s="15">
        <f t="shared" si="0"/>
        <v>17</v>
      </c>
      <c r="B25" s="18">
        <f t="shared" si="1"/>
        <v>4472.901640956642</v>
      </c>
      <c r="C25" s="18">
        <f t="shared" si="2"/>
        <v>1360.492549035234</v>
      </c>
      <c r="D25" s="18">
        <f t="shared" si="6"/>
        <v>5833.394189991876</v>
      </c>
      <c r="E25" s="18">
        <f t="shared" si="4"/>
        <v>158786.20424327144</v>
      </c>
      <c r="F25" s="17">
        <f t="shared" si="5"/>
        <v>42830</v>
      </c>
    </row>
    <row r="26" spans="1:6" ht="15">
      <c r="A26" s="15">
        <f t="shared" si="0"/>
        <v>18</v>
      </c>
      <c r="B26" s="18">
        <f t="shared" si="1"/>
        <v>4510.175821297948</v>
      </c>
      <c r="C26" s="18">
        <f t="shared" si="2"/>
        <v>1323.2183686939286</v>
      </c>
      <c r="D26" s="18">
        <f t="shared" si="6"/>
        <v>5833.394189991876</v>
      </c>
      <c r="E26" s="18">
        <f t="shared" si="4"/>
        <v>154276.0284219735</v>
      </c>
      <c r="F26" s="17">
        <f t="shared" si="5"/>
        <v>42860</v>
      </c>
    </row>
    <row r="27" spans="1:6" ht="15">
      <c r="A27" s="15">
        <f t="shared" si="0"/>
        <v>19</v>
      </c>
      <c r="B27" s="18">
        <f t="shared" si="1"/>
        <v>4547.760619808764</v>
      </c>
      <c r="C27" s="18">
        <f t="shared" si="2"/>
        <v>1285.6335701831124</v>
      </c>
      <c r="D27" s="18">
        <f t="shared" si="6"/>
        <v>5833.394189991876</v>
      </c>
      <c r="E27" s="18">
        <f t="shared" si="4"/>
        <v>149728.26780216472</v>
      </c>
      <c r="F27" s="17">
        <f t="shared" si="5"/>
        <v>42890</v>
      </c>
    </row>
    <row r="28" spans="1:6" ht="15">
      <c r="A28" s="15">
        <f t="shared" si="0"/>
        <v>20</v>
      </c>
      <c r="B28" s="18">
        <f t="shared" si="1"/>
        <v>4585.6586249738375</v>
      </c>
      <c r="C28" s="18">
        <f t="shared" si="2"/>
        <v>1247.7355650180393</v>
      </c>
      <c r="D28" s="18">
        <f t="shared" si="6"/>
        <v>5833.394189991876</v>
      </c>
      <c r="E28" s="18">
        <f t="shared" si="4"/>
        <v>145142.60917719087</v>
      </c>
      <c r="F28" s="17">
        <f t="shared" si="5"/>
        <v>42920</v>
      </c>
    </row>
    <row r="29" spans="1:6" ht="15">
      <c r="A29" s="15">
        <f t="shared" si="0"/>
        <v>21</v>
      </c>
      <c r="B29" s="18">
        <f t="shared" si="1"/>
        <v>4623.872446848619</v>
      </c>
      <c r="C29" s="18">
        <f t="shared" si="2"/>
        <v>1209.5217431432573</v>
      </c>
      <c r="D29" s="18">
        <f t="shared" si="6"/>
        <v>5833.394189991876</v>
      </c>
      <c r="E29" s="18">
        <f t="shared" si="4"/>
        <v>140518.73673034224</v>
      </c>
      <c r="F29" s="17">
        <f t="shared" si="5"/>
        <v>42950</v>
      </c>
    </row>
    <row r="30" spans="1:6" ht="15">
      <c r="A30" s="15">
        <f t="shared" si="0"/>
        <v>22</v>
      </c>
      <c r="B30" s="18">
        <f t="shared" si="1"/>
        <v>4662.404717239025</v>
      </c>
      <c r="C30" s="18">
        <f t="shared" si="2"/>
        <v>1170.989472752852</v>
      </c>
      <c r="D30" s="18">
        <f t="shared" si="6"/>
        <v>5833.394189991876</v>
      </c>
      <c r="E30" s="18">
        <f t="shared" si="4"/>
        <v>135856.3320131032</v>
      </c>
      <c r="F30" s="17">
        <f t="shared" si="5"/>
        <v>42980</v>
      </c>
    </row>
    <row r="31" spans="1:6" ht="15">
      <c r="A31" s="15">
        <f t="shared" si="0"/>
        <v>23</v>
      </c>
      <c r="B31" s="18">
        <f t="shared" si="1"/>
        <v>4701.258089882683</v>
      </c>
      <c r="C31" s="18">
        <f t="shared" si="2"/>
        <v>1132.1361001091934</v>
      </c>
      <c r="D31" s="18">
        <f t="shared" si="6"/>
        <v>5833.394189991876</v>
      </c>
      <c r="E31" s="18">
        <f t="shared" si="4"/>
        <v>131155.07392322054</v>
      </c>
      <c r="F31" s="17">
        <f t="shared" si="5"/>
        <v>43010</v>
      </c>
    </row>
    <row r="32" spans="1:6" ht="15">
      <c r="A32" s="15">
        <f t="shared" si="0"/>
        <v>24</v>
      </c>
      <c r="B32" s="18">
        <f t="shared" si="1"/>
        <v>4740.435240631705</v>
      </c>
      <c r="C32" s="18">
        <f t="shared" si="2"/>
        <v>1092.9589493601713</v>
      </c>
      <c r="D32" s="18">
        <f t="shared" si="6"/>
        <v>5833.394189991876</v>
      </c>
      <c r="E32" s="18">
        <f t="shared" si="4"/>
        <v>126414.63868258883</v>
      </c>
      <c r="F32" s="17">
        <f t="shared" si="5"/>
        <v>43040</v>
      </c>
    </row>
    <row r="33" spans="1:6" ht="15">
      <c r="A33" s="15">
        <f t="shared" si="0"/>
        <v>25</v>
      </c>
      <c r="B33" s="18">
        <f t="shared" si="1"/>
        <v>4779.938867636969</v>
      </c>
      <c r="C33" s="18">
        <f t="shared" si="2"/>
        <v>1053.4553223549071</v>
      </c>
      <c r="D33" s="18">
        <f t="shared" si="6"/>
        <v>5833.394189991876</v>
      </c>
      <c r="E33" s="18">
        <f t="shared" si="4"/>
        <v>121634.69981495186</v>
      </c>
      <c r="F33" s="17">
        <f t="shared" si="5"/>
        <v>43070</v>
      </c>
    </row>
    <row r="34" spans="1:6" ht="15">
      <c r="A34" s="15">
        <f t="shared" si="0"/>
        <v>26</v>
      </c>
      <c r="B34" s="18">
        <f t="shared" si="1"/>
        <v>4819.771691533944</v>
      </c>
      <c r="C34" s="18">
        <f t="shared" si="2"/>
        <v>1013.6224984579322</v>
      </c>
      <c r="D34" s="18">
        <f t="shared" si="6"/>
        <v>5833.394189991876</v>
      </c>
      <c r="E34" s="18">
        <f t="shared" si="4"/>
        <v>116814.92812341792</v>
      </c>
      <c r="F34" s="17">
        <f t="shared" si="5"/>
        <v>43100</v>
      </c>
    </row>
    <row r="35" spans="1:6" ht="15">
      <c r="A35" s="15">
        <f t="shared" si="0"/>
        <v>27</v>
      </c>
      <c r="B35" s="18">
        <f t="shared" si="1"/>
        <v>4859.936455630061</v>
      </c>
      <c r="C35" s="18">
        <f t="shared" si="2"/>
        <v>973.457734361816</v>
      </c>
      <c r="D35" s="18">
        <f t="shared" si="6"/>
        <v>5833.394189991876</v>
      </c>
      <c r="E35" s="18">
        <f t="shared" si="4"/>
        <v>111954.99166778786</v>
      </c>
      <c r="F35" s="17">
        <f t="shared" si="5"/>
        <v>43130</v>
      </c>
    </row>
    <row r="36" spans="1:6" ht="15">
      <c r="A36" s="15">
        <f t="shared" si="0"/>
        <v>28</v>
      </c>
      <c r="B36" s="18">
        <f t="shared" si="1"/>
        <v>4900.435926093644</v>
      </c>
      <c r="C36" s="18">
        <f t="shared" si="2"/>
        <v>932.9582638982323</v>
      </c>
      <c r="D36" s="18">
        <f t="shared" si="6"/>
        <v>5833.394189991876</v>
      </c>
      <c r="E36" s="18">
        <f t="shared" si="4"/>
        <v>107054.55574169422</v>
      </c>
      <c r="F36" s="17">
        <f t="shared" si="5"/>
        <v>43160</v>
      </c>
    </row>
    <row r="37" spans="1:6" ht="15">
      <c r="A37" s="15">
        <f t="shared" si="0"/>
        <v>29</v>
      </c>
      <c r="B37" s="18">
        <f t="shared" si="1"/>
        <v>4941.272892144425</v>
      </c>
      <c r="C37" s="18">
        <f t="shared" si="2"/>
        <v>892.1212978474518</v>
      </c>
      <c r="D37" s="18">
        <f t="shared" si="6"/>
        <v>5833.394189991876</v>
      </c>
      <c r="E37" s="18">
        <f t="shared" si="4"/>
        <v>102113.2828495498</v>
      </c>
      <c r="F37" s="17">
        <f t="shared" si="5"/>
        <v>43190</v>
      </c>
    </row>
    <row r="38" spans="1:6" ht="15">
      <c r="A38" s="15">
        <f t="shared" si="0"/>
        <v>30</v>
      </c>
      <c r="B38" s="18">
        <f t="shared" si="1"/>
        <v>4982.450166245628</v>
      </c>
      <c r="C38" s="18">
        <f t="shared" si="2"/>
        <v>850.9440237462483</v>
      </c>
      <c r="D38" s="18">
        <f t="shared" si="6"/>
        <v>5833.394189991876</v>
      </c>
      <c r="E38" s="18">
        <f t="shared" si="4"/>
        <v>97130.83268330416</v>
      </c>
      <c r="F38" s="17">
        <f t="shared" si="5"/>
        <v>43220</v>
      </c>
    </row>
    <row r="39" spans="1:6" ht="15">
      <c r="A39" s="15">
        <f t="shared" si="0"/>
        <v>31</v>
      </c>
      <c r="B39" s="18">
        <f t="shared" si="1"/>
        <v>5023.970584297675</v>
      </c>
      <c r="C39" s="18">
        <f t="shared" si="2"/>
        <v>809.4236056942013</v>
      </c>
      <c r="D39" s="18">
        <f t="shared" si="6"/>
        <v>5833.394189991876</v>
      </c>
      <c r="E39" s="18">
        <f t="shared" si="4"/>
        <v>92106.8620990065</v>
      </c>
      <c r="F39" s="17">
        <f t="shared" si="5"/>
        <v>43250</v>
      </c>
    </row>
    <row r="40" spans="1:6" ht="15">
      <c r="A40" s="15">
        <f t="shared" si="0"/>
        <v>32</v>
      </c>
      <c r="B40" s="18">
        <f t="shared" si="1"/>
        <v>5065.837005833489</v>
      </c>
      <c r="C40" s="18">
        <f t="shared" si="2"/>
        <v>767.5571841583875</v>
      </c>
      <c r="D40" s="18">
        <f t="shared" si="6"/>
        <v>5833.394189991876</v>
      </c>
      <c r="E40" s="18">
        <f t="shared" si="4"/>
        <v>87041.02509317301</v>
      </c>
      <c r="F40" s="17">
        <f t="shared" si="5"/>
        <v>43280</v>
      </c>
    </row>
    <row r="41" spans="1:6" ht="15">
      <c r="A41" s="15">
        <f t="shared" si="0"/>
        <v>33</v>
      </c>
      <c r="B41" s="18">
        <f t="shared" si="1"/>
        <v>5108.052314215434</v>
      </c>
      <c r="C41" s="18">
        <f t="shared" si="2"/>
        <v>725.3418757764417</v>
      </c>
      <c r="D41" s="18">
        <f t="shared" si="6"/>
        <v>5833.394189991876</v>
      </c>
      <c r="E41" s="18">
        <f t="shared" si="4"/>
        <v>81932.97277895757</v>
      </c>
      <c r="F41" s="17">
        <f t="shared" si="5"/>
        <v>43310</v>
      </c>
    </row>
    <row r="42" spans="1:6" ht="15">
      <c r="A42" s="15">
        <f t="shared" si="0"/>
        <v>34</v>
      </c>
      <c r="B42" s="18">
        <f t="shared" si="1"/>
        <v>5150.619416833897</v>
      </c>
      <c r="C42" s="18">
        <f t="shared" si="2"/>
        <v>682.7747731579798</v>
      </c>
      <c r="D42" s="18">
        <f t="shared" si="6"/>
        <v>5833.394189991876</v>
      </c>
      <c r="E42" s="18">
        <f t="shared" si="4"/>
        <v>76782.35336212367</v>
      </c>
      <c r="F42" s="17">
        <f t="shared" si="5"/>
        <v>43340</v>
      </c>
    </row>
    <row r="43" spans="1:6" ht="15">
      <c r="A43" s="15">
        <f t="shared" si="0"/>
        <v>35</v>
      </c>
      <c r="B43" s="18">
        <f t="shared" si="1"/>
        <v>5193.541245307512</v>
      </c>
      <c r="C43" s="18">
        <f t="shared" si="2"/>
        <v>639.8529446843639</v>
      </c>
      <c r="D43" s="18">
        <f t="shared" si="6"/>
        <v>5833.394189991876</v>
      </c>
      <c r="E43" s="18">
        <f t="shared" si="4"/>
        <v>71588.81211681616</v>
      </c>
      <c r="F43" s="17">
        <f t="shared" si="5"/>
        <v>43370</v>
      </c>
    </row>
    <row r="44" spans="1:6" ht="15">
      <c r="A44" s="15">
        <f t="shared" si="0"/>
        <v>36</v>
      </c>
      <c r="B44" s="18">
        <f t="shared" si="1"/>
        <v>5236.820755685075</v>
      </c>
      <c r="C44" s="18">
        <f t="shared" si="2"/>
        <v>596.5734343068013</v>
      </c>
      <c r="D44" s="18">
        <f t="shared" si="6"/>
        <v>5833.394189991876</v>
      </c>
      <c r="E44" s="18">
        <f t="shared" si="4"/>
        <v>66351.99136113109</v>
      </c>
      <c r="F44" s="17">
        <f t="shared" si="5"/>
        <v>43400</v>
      </c>
    </row>
    <row r="45" spans="1:6" ht="15">
      <c r="A45" s="15">
        <f t="shared" si="0"/>
        <v>37</v>
      </c>
      <c r="B45" s="18">
        <f t="shared" si="1"/>
        <v>5280.460928649118</v>
      </c>
      <c r="C45" s="18">
        <f t="shared" si="2"/>
        <v>552.9332613427591</v>
      </c>
      <c r="D45" s="18">
        <f t="shared" si="6"/>
        <v>5833.394189991876</v>
      </c>
      <c r="E45" s="18">
        <f t="shared" si="4"/>
        <v>61071.53043248197</v>
      </c>
      <c r="F45" s="17">
        <f t="shared" si="5"/>
        <v>43430</v>
      </c>
    </row>
    <row r="46" spans="1:6" ht="15">
      <c r="A46" s="15">
        <f t="shared" si="0"/>
        <v>38</v>
      </c>
      <c r="B46" s="18">
        <f t="shared" si="1"/>
        <v>5324.464769721193</v>
      </c>
      <c r="C46" s="18">
        <f t="shared" si="2"/>
        <v>508.9294202706831</v>
      </c>
      <c r="D46" s="18">
        <f t="shared" si="6"/>
        <v>5833.394189991876</v>
      </c>
      <c r="E46" s="18">
        <f t="shared" si="4"/>
        <v>55747.06566276078</v>
      </c>
      <c r="F46" s="17">
        <f t="shared" si="5"/>
        <v>43460</v>
      </c>
    </row>
    <row r="47" spans="1:6" ht="15">
      <c r="A47" s="15">
        <f t="shared" si="0"/>
        <v>39</v>
      </c>
      <c r="B47" s="18">
        <f t="shared" si="1"/>
        <v>5368.83530946887</v>
      </c>
      <c r="C47" s="18">
        <f t="shared" si="2"/>
        <v>464.55888052300656</v>
      </c>
      <c r="D47" s="18">
        <f t="shared" si="6"/>
        <v>5833.394189991876</v>
      </c>
      <c r="E47" s="18">
        <f t="shared" si="4"/>
        <v>50378.23035329191</v>
      </c>
      <c r="F47" s="17">
        <f t="shared" si="5"/>
        <v>43490</v>
      </c>
    </row>
    <row r="48" spans="1:6" ht="15">
      <c r="A48" s="15">
        <f t="shared" si="0"/>
        <v>40</v>
      </c>
      <c r="B48" s="18">
        <f t="shared" si="1"/>
        <v>5413.575603714444</v>
      </c>
      <c r="C48" s="18">
        <f t="shared" si="2"/>
        <v>419.8185862774326</v>
      </c>
      <c r="D48" s="18">
        <f t="shared" si="6"/>
        <v>5833.394189991876</v>
      </c>
      <c r="E48" s="18">
        <f t="shared" si="4"/>
        <v>44964.654749577465</v>
      </c>
      <c r="F48" s="17">
        <f t="shared" si="5"/>
        <v>43520</v>
      </c>
    </row>
    <row r="49" spans="1:6" ht="15">
      <c r="A49" s="15">
        <f t="shared" si="0"/>
        <v>41</v>
      </c>
      <c r="B49" s="18">
        <f t="shared" si="1"/>
        <v>5458.688733745397</v>
      </c>
      <c r="C49" s="18">
        <f t="shared" si="2"/>
        <v>374.7054562464789</v>
      </c>
      <c r="D49" s="18">
        <f t="shared" si="6"/>
        <v>5833.394189991876</v>
      </c>
      <c r="E49" s="18">
        <f t="shared" si="4"/>
        <v>39505.96601583207</v>
      </c>
      <c r="F49" s="17">
        <f t="shared" si="5"/>
        <v>43550</v>
      </c>
    </row>
    <row r="50" spans="1:6" ht="15">
      <c r="A50" s="15">
        <f t="shared" si="0"/>
        <v>42</v>
      </c>
      <c r="B50" s="18">
        <f t="shared" si="1"/>
        <v>5504.177806526609</v>
      </c>
      <c r="C50" s="18">
        <f t="shared" si="2"/>
        <v>329.21638346526726</v>
      </c>
      <c r="D50" s="18">
        <f t="shared" si="6"/>
        <v>5833.394189991876</v>
      </c>
      <c r="E50" s="18">
        <f t="shared" si="4"/>
        <v>34001.78820930546</v>
      </c>
      <c r="F50" s="17">
        <f t="shared" si="5"/>
        <v>43580</v>
      </c>
    </row>
    <row r="51" spans="1:6" ht="15">
      <c r="A51" s="15">
        <f t="shared" si="0"/>
        <v>43</v>
      </c>
      <c r="B51" s="18">
        <f t="shared" si="1"/>
        <v>5550.045954914331</v>
      </c>
      <c r="C51" s="18">
        <f t="shared" si="2"/>
        <v>283.3482350775455</v>
      </c>
      <c r="D51" s="18">
        <f t="shared" si="6"/>
        <v>5833.394189991876</v>
      </c>
      <c r="E51" s="18">
        <f t="shared" si="4"/>
        <v>28451.742254391127</v>
      </c>
      <c r="F51" s="17">
        <f t="shared" si="5"/>
        <v>43610</v>
      </c>
    </row>
    <row r="52" spans="1:6" ht="15">
      <c r="A52" s="15">
        <f t="shared" si="0"/>
        <v>44</v>
      </c>
      <c r="B52" s="18">
        <f t="shared" si="1"/>
        <v>5596.2963378719505</v>
      </c>
      <c r="C52" s="18">
        <f t="shared" si="2"/>
        <v>237.09785211992607</v>
      </c>
      <c r="D52" s="18">
        <f t="shared" si="6"/>
        <v>5833.394189991876</v>
      </c>
      <c r="E52" s="18">
        <f t="shared" si="4"/>
        <v>22855.445916519177</v>
      </c>
      <c r="F52" s="17">
        <f t="shared" si="5"/>
        <v>43640</v>
      </c>
    </row>
    <row r="53" spans="1:6" ht="15">
      <c r="A53" s="15">
        <f t="shared" si="0"/>
        <v>45</v>
      </c>
      <c r="B53" s="18">
        <f t="shared" si="1"/>
        <v>5642.93214068755</v>
      </c>
      <c r="C53" s="18">
        <f t="shared" si="2"/>
        <v>190.46204930432648</v>
      </c>
      <c r="D53" s="18">
        <f t="shared" si="6"/>
        <v>5833.394189991876</v>
      </c>
      <c r="E53" s="18">
        <f t="shared" si="4"/>
        <v>17212.513775831627</v>
      </c>
      <c r="F53" s="17">
        <f t="shared" si="5"/>
        <v>43670</v>
      </c>
    </row>
    <row r="54" spans="1:6" ht="15">
      <c r="A54" s="15">
        <f t="shared" si="0"/>
        <v>46</v>
      </c>
      <c r="B54" s="18">
        <f t="shared" si="1"/>
        <v>5689.95657519328</v>
      </c>
      <c r="C54" s="18">
        <f t="shared" si="2"/>
        <v>143.4376147985969</v>
      </c>
      <c r="D54" s="18">
        <f t="shared" si="6"/>
        <v>5833.394189991876</v>
      </c>
      <c r="E54" s="18">
        <f t="shared" si="4"/>
        <v>11522.557200638348</v>
      </c>
      <c r="F54" s="17">
        <f t="shared" si="5"/>
        <v>43700</v>
      </c>
    </row>
    <row r="55" spans="1:6" ht="15">
      <c r="A55" s="15">
        <f t="shared" si="0"/>
        <v>47</v>
      </c>
      <c r="B55" s="18">
        <f t="shared" si="1"/>
        <v>5737.372879986557</v>
      </c>
      <c r="C55" s="18">
        <f t="shared" si="2"/>
        <v>96.02131000531956</v>
      </c>
      <c r="D55" s="18">
        <f t="shared" si="6"/>
        <v>5833.394189991876</v>
      </c>
      <c r="E55" s="18">
        <f t="shared" si="4"/>
        <v>5785.1843206517915</v>
      </c>
      <c r="F55" s="17">
        <f t="shared" si="5"/>
        <v>43730</v>
      </c>
    </row>
    <row r="56" spans="1:6" ht="15">
      <c r="A56" s="15">
        <f t="shared" si="0"/>
        <v>48</v>
      </c>
      <c r="B56" s="18">
        <f t="shared" si="1"/>
        <v>5785.184320653111</v>
      </c>
      <c r="C56" s="18">
        <f t="shared" si="2"/>
        <v>48.209869338764925</v>
      </c>
      <c r="D56" s="18">
        <f t="shared" si="6"/>
        <v>5833.394189991876</v>
      </c>
      <c r="E56" s="18">
        <f t="shared" si="4"/>
        <v>-1.3196768122725189E-09</v>
      </c>
      <c r="F56" s="17">
        <f t="shared" si="5"/>
        <v>43760</v>
      </c>
    </row>
    <row r="57" spans="1:6" ht="15">
      <c r="A57" s="15"/>
      <c r="B57" s="18"/>
      <c r="C57" s="18"/>
      <c r="D57" s="18"/>
      <c r="E57" s="18"/>
      <c r="F57" s="17"/>
    </row>
    <row r="58" spans="1:6" ht="15">
      <c r="A58" s="20"/>
      <c r="B58" s="16">
        <f>SUM(B9:B56)</f>
        <v>230000.00000000128</v>
      </c>
      <c r="C58" s="16">
        <f>SUM(C9:C56)</f>
        <v>50002.921119608756</v>
      </c>
      <c r="D58" s="16">
        <f>SUM(D9:D56)</f>
        <v>280002.92111960996</v>
      </c>
      <c r="E58" s="16" t="s">
        <v>17</v>
      </c>
      <c r="F58" s="20"/>
    </row>
    <row r="61" spans="2:4" ht="12.75">
      <c r="B61" s="10">
        <f>B58</f>
        <v>230000.00000000128</v>
      </c>
      <c r="C61" s="10">
        <f>C58</f>
        <v>50002.921119608756</v>
      </c>
      <c r="D61" s="21">
        <f>C61/B61</f>
        <v>0.21740400486786296</v>
      </c>
    </row>
    <row r="62" spans="2:4" ht="12.75">
      <c r="B62">
        <f>250000/0.72</f>
        <v>347222.22222222225</v>
      </c>
      <c r="C62" s="10">
        <f>B62-B61</f>
        <v>117222.22222222097</v>
      </c>
      <c r="D62" s="9">
        <f>C62/B62</f>
        <v>0.33759999999999635</v>
      </c>
    </row>
    <row r="64" spans="2:4" ht="12.75">
      <c r="B64" s="10">
        <f>B58</f>
        <v>230000.00000000128</v>
      </c>
      <c r="C64" s="10">
        <f>C58</f>
        <v>50002.921119608756</v>
      </c>
      <c r="D64" s="21">
        <f>C64/B64</f>
        <v>0.21740400486786296</v>
      </c>
    </row>
  </sheetData>
  <sheetProtection/>
  <mergeCells count="2">
    <mergeCell ref="A1:F1"/>
    <mergeCell ref="A6:F6"/>
  </mergeCells>
  <printOptions/>
  <pageMargins left="0.75" right="0.75" top="1" bottom="1" header="0" footer="0"/>
  <pageSetup horizontalDpi="600" verticalDpi="600" orientation="portrait" paperSize="1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8"/>
  <sheetViews>
    <sheetView showZeros="0" zoomScalePageLayoutView="0" workbookViewId="0" topLeftCell="A1">
      <selection activeCell="B14" sqref="B14"/>
    </sheetView>
  </sheetViews>
  <sheetFormatPr defaultColWidth="11.421875" defaultRowHeight="12.75"/>
  <cols>
    <col min="1" max="1" width="8.7109375" style="0" customWidth="1"/>
    <col min="2" max="2" width="13.421875" style="0" customWidth="1"/>
    <col min="3" max="3" width="11.421875" style="0" customWidth="1"/>
    <col min="4" max="4" width="14.421875" style="0" customWidth="1"/>
    <col min="5" max="5" width="12.140625" style="0" customWidth="1"/>
    <col min="6" max="6" width="11.7109375" style="0" customWidth="1"/>
  </cols>
  <sheetData>
    <row r="1" spans="1:6" ht="15.75">
      <c r="A1" s="71" t="s">
        <v>18</v>
      </c>
      <c r="B1" s="71"/>
      <c r="C1" s="71"/>
      <c r="D1" s="71"/>
      <c r="E1" s="71"/>
      <c r="F1" s="71"/>
    </row>
    <row r="2" spans="1:6" ht="12.75">
      <c r="A2" s="72" t="s">
        <v>19</v>
      </c>
      <c r="B2" s="72"/>
      <c r="C2" s="72"/>
      <c r="D2" s="72"/>
      <c r="E2" s="72"/>
      <c r="F2" s="72"/>
    </row>
    <row r="3" spans="1:6" ht="12.75">
      <c r="A3" s="72" t="s">
        <v>20</v>
      </c>
      <c r="B3" s="72"/>
      <c r="C3" s="72"/>
      <c r="D3" s="72"/>
      <c r="E3" s="72"/>
      <c r="F3" s="72"/>
    </row>
    <row r="4" spans="1:6" ht="12.75">
      <c r="A4" s="73" t="s">
        <v>21</v>
      </c>
      <c r="B4" s="74"/>
      <c r="C4" s="74"/>
      <c r="D4" s="74"/>
      <c r="E4" s="74"/>
      <c r="F4" s="75"/>
    </row>
    <row r="5" spans="1:6" ht="12.75">
      <c r="A5" s="3" t="s">
        <v>22</v>
      </c>
      <c r="B5" s="4"/>
      <c r="C5" s="4" t="s">
        <v>27</v>
      </c>
      <c r="D5" s="4"/>
      <c r="E5" s="4"/>
      <c r="F5" s="5"/>
    </row>
    <row r="6" spans="1:6" ht="12.75">
      <c r="A6" s="3" t="s">
        <v>24</v>
      </c>
      <c r="B6" s="4"/>
      <c r="C6" s="4" t="s">
        <v>28</v>
      </c>
      <c r="D6" s="4"/>
      <c r="E6" s="4"/>
      <c r="F6" s="5"/>
    </row>
    <row r="7" spans="1:6" ht="12.75">
      <c r="A7" s="3" t="s">
        <v>23</v>
      </c>
      <c r="B7" s="4"/>
      <c r="C7" s="4" t="s">
        <v>20</v>
      </c>
      <c r="D7" s="4"/>
      <c r="E7" s="4"/>
      <c r="F7" s="5"/>
    </row>
    <row r="8" spans="1:6" ht="12.75">
      <c r="A8" s="3" t="s">
        <v>25</v>
      </c>
      <c r="B8" s="4"/>
      <c r="C8" s="4" t="s">
        <v>29</v>
      </c>
      <c r="D8" s="4"/>
      <c r="E8" s="4"/>
      <c r="F8" s="5"/>
    </row>
    <row r="9" spans="1:6" ht="12.75">
      <c r="A9" s="3" t="s">
        <v>26</v>
      </c>
      <c r="B9" s="4"/>
      <c r="C9" s="4" t="s">
        <v>30</v>
      </c>
      <c r="D9" s="4"/>
      <c r="E9" s="4"/>
      <c r="F9" s="5"/>
    </row>
    <row r="10" spans="1:6" ht="12.75">
      <c r="A10" s="6" t="s">
        <v>31</v>
      </c>
      <c r="B10" s="7"/>
      <c r="C10" s="7" t="s">
        <v>32</v>
      </c>
      <c r="D10" s="7"/>
      <c r="E10" s="7"/>
      <c r="F10" s="8"/>
    </row>
    <row r="13" spans="1:7" ht="12.75">
      <c r="A13" s="78" t="s">
        <v>16</v>
      </c>
      <c r="B13" s="78"/>
      <c r="C13" s="78"/>
      <c r="D13" s="78"/>
      <c r="E13" s="78"/>
      <c r="F13" s="78"/>
      <c r="G13" s="31"/>
    </row>
    <row r="14" spans="1:7" ht="12.75">
      <c r="A14" s="25" t="s">
        <v>0</v>
      </c>
      <c r="B14" s="25">
        <v>250000</v>
      </c>
      <c r="C14" s="25" t="s">
        <v>4</v>
      </c>
      <c r="D14" s="25">
        <v>96</v>
      </c>
      <c r="E14" s="25" t="s">
        <v>41</v>
      </c>
      <c r="F14" s="25"/>
      <c r="G14" s="31"/>
    </row>
    <row r="15" spans="1:7" ht="12.75">
      <c r="A15" s="25" t="s">
        <v>1</v>
      </c>
      <c r="B15" s="52">
        <v>0</v>
      </c>
      <c r="C15" s="25" t="s">
        <v>5</v>
      </c>
      <c r="D15" s="52">
        <v>0.1</v>
      </c>
      <c r="E15" s="25" t="s">
        <v>40</v>
      </c>
      <c r="F15" s="25"/>
      <c r="G15" s="31"/>
    </row>
    <row r="16" spans="1:7" ht="12.75">
      <c r="A16" s="25" t="s">
        <v>2</v>
      </c>
      <c r="B16" s="25">
        <f>B14*B15</f>
        <v>0</v>
      </c>
      <c r="C16" s="25" t="s">
        <v>6</v>
      </c>
      <c r="D16" s="26">
        <f ca="1">TODAY()</f>
        <v>42320</v>
      </c>
      <c r="E16" s="25"/>
      <c r="F16" s="25"/>
      <c r="G16" s="31"/>
    </row>
    <row r="17" spans="1:7" ht="12.75">
      <c r="A17" s="25" t="s">
        <v>3</v>
      </c>
      <c r="B17" s="25">
        <f>B14-B16</f>
        <v>250000</v>
      </c>
      <c r="C17" s="25"/>
      <c r="D17" s="25"/>
      <c r="E17" s="25"/>
      <c r="F17" s="25"/>
      <c r="G17" s="31"/>
    </row>
    <row r="18" spans="1:7" ht="12.75">
      <c r="A18" s="77" t="s">
        <v>7</v>
      </c>
      <c r="B18" s="77"/>
      <c r="C18" s="77"/>
      <c r="D18" s="77"/>
      <c r="E18" s="77"/>
      <c r="F18" s="77"/>
      <c r="G18" s="31"/>
    </row>
    <row r="19" spans="1:7" ht="12.75">
      <c r="A19" s="53" t="s">
        <v>8</v>
      </c>
      <c r="B19" s="53" t="s">
        <v>9</v>
      </c>
      <c r="C19" s="53" t="s">
        <v>10</v>
      </c>
      <c r="D19" s="53" t="s">
        <v>11</v>
      </c>
      <c r="E19" s="53" t="s">
        <v>12</v>
      </c>
      <c r="F19" s="53" t="s">
        <v>15</v>
      </c>
      <c r="G19" s="31"/>
    </row>
    <row r="20" spans="1:7" ht="12.75">
      <c r="A20" s="53"/>
      <c r="B20" s="53" t="s">
        <v>13</v>
      </c>
      <c r="C20" s="53" t="s">
        <v>13</v>
      </c>
      <c r="D20" s="53" t="s">
        <v>13</v>
      </c>
      <c r="E20" s="53" t="s">
        <v>14</v>
      </c>
      <c r="F20" s="53" t="s">
        <v>11</v>
      </c>
      <c r="G20" s="31"/>
    </row>
    <row r="21" spans="1:7" ht="12.75">
      <c r="A21" s="54">
        <v>1</v>
      </c>
      <c r="B21" s="55">
        <f>D21-C21</f>
        <v>2123.3133363642737</v>
      </c>
      <c r="C21" s="55">
        <f>B17*D15/24</f>
        <v>1041.6666666666667</v>
      </c>
      <c r="D21" s="55">
        <f>($B$17*$D$15/24)/(1-(1/((1+$D$15/24))^$D$14))</f>
        <v>3164.98000303094</v>
      </c>
      <c r="E21" s="55">
        <f>B17-B21</f>
        <v>247876.68666363572</v>
      </c>
      <c r="F21" s="56">
        <f>D16+15</f>
        <v>42335</v>
      </c>
      <c r="G21" s="31"/>
    </row>
    <row r="22" spans="1:7" ht="12.75">
      <c r="A22" s="54">
        <f>IF(E21&lt;1,"",A21+1)</f>
        <v>2</v>
      </c>
      <c r="B22" s="57">
        <f>IF(A22="","",D22-C22)</f>
        <v>2132.1604752657913</v>
      </c>
      <c r="C22" s="57">
        <f>IF(A22="","",E21*$D$15/24)</f>
        <v>1032.819527765149</v>
      </c>
      <c r="D22" s="58">
        <f>($B$17*$D$15/24)/(1-(1/((1+$D$15/24))^$D$14))</f>
        <v>3164.98000303094</v>
      </c>
      <c r="E22" s="57">
        <f>IF(A22="",0,E21-B22)</f>
        <v>245744.52618836993</v>
      </c>
      <c r="F22" s="56">
        <f>IF(A22="","",F21+15)</f>
        <v>42350</v>
      </c>
      <c r="G22" s="31"/>
    </row>
    <row r="23" spans="1:7" ht="12.75">
      <c r="A23" s="54">
        <f aca="true" t="shared" si="0" ref="A23:A68">IF(E22&lt;1,"",A22+1)</f>
        <v>3</v>
      </c>
      <c r="B23" s="57">
        <f aca="true" t="shared" si="1" ref="B23:B68">IF(A23="","",D23-C23)</f>
        <v>2141.0444772460655</v>
      </c>
      <c r="C23" s="57">
        <f aca="true" t="shared" si="2" ref="C23:C86">IF(A23="","",E22*$D$15/24)</f>
        <v>1023.9355257848747</v>
      </c>
      <c r="D23" s="58">
        <f aca="true" t="shared" si="3" ref="D23:D86">($B$17*$D$15/24)/(1-(1/((1+$D$15/24))^$D$14))</f>
        <v>3164.98000303094</v>
      </c>
      <c r="E23" s="57">
        <f aca="true" t="shared" si="4" ref="E23:E68">IF(A23="",0,E22-B23)</f>
        <v>243603.48171112387</v>
      </c>
      <c r="F23" s="56">
        <f aca="true" t="shared" si="5" ref="F23:F86">IF(A23="","",F22+15)</f>
        <v>42365</v>
      </c>
      <c r="G23" s="31"/>
    </row>
    <row r="24" spans="1:7" ht="12.75">
      <c r="A24" s="54">
        <f t="shared" si="0"/>
        <v>4</v>
      </c>
      <c r="B24" s="57">
        <f t="shared" si="1"/>
        <v>2149.9654959012573</v>
      </c>
      <c r="C24" s="57">
        <f t="shared" si="2"/>
        <v>1015.0145071296829</v>
      </c>
      <c r="D24" s="58">
        <f t="shared" si="3"/>
        <v>3164.98000303094</v>
      </c>
      <c r="E24" s="57">
        <f t="shared" si="4"/>
        <v>241453.5162152226</v>
      </c>
      <c r="F24" s="56">
        <f t="shared" si="5"/>
        <v>42380</v>
      </c>
      <c r="G24" s="31"/>
    </row>
    <row r="25" spans="1:7" ht="12.75">
      <c r="A25" s="54">
        <f t="shared" si="0"/>
        <v>5</v>
      </c>
      <c r="B25" s="57">
        <f t="shared" si="1"/>
        <v>2158.9236854675128</v>
      </c>
      <c r="C25" s="57">
        <f t="shared" si="2"/>
        <v>1006.0563175634276</v>
      </c>
      <c r="D25" s="58">
        <f t="shared" si="3"/>
        <v>3164.98000303094</v>
      </c>
      <c r="E25" s="57">
        <f t="shared" si="4"/>
        <v>239294.5925297551</v>
      </c>
      <c r="F25" s="56">
        <f t="shared" si="5"/>
        <v>42395</v>
      </c>
      <c r="G25" s="31"/>
    </row>
    <row r="26" spans="1:7" ht="12.75">
      <c r="A26" s="54">
        <f t="shared" si="0"/>
        <v>6</v>
      </c>
      <c r="B26" s="57">
        <f t="shared" si="1"/>
        <v>2167.9192008236273</v>
      </c>
      <c r="C26" s="57">
        <f t="shared" si="2"/>
        <v>997.0608022073129</v>
      </c>
      <c r="D26" s="58">
        <f t="shared" si="3"/>
        <v>3164.98000303094</v>
      </c>
      <c r="E26" s="57">
        <f t="shared" si="4"/>
        <v>237126.67332893147</v>
      </c>
      <c r="F26" s="56">
        <f t="shared" si="5"/>
        <v>42410</v>
      </c>
      <c r="G26" s="31"/>
    </row>
    <row r="27" spans="1:7" ht="12.75">
      <c r="A27" s="54">
        <f t="shared" si="0"/>
        <v>7</v>
      </c>
      <c r="B27" s="57">
        <f t="shared" si="1"/>
        <v>2176.9521974937256</v>
      </c>
      <c r="C27" s="57">
        <f t="shared" si="2"/>
        <v>988.0278055372146</v>
      </c>
      <c r="D27" s="58">
        <f t="shared" si="3"/>
        <v>3164.98000303094</v>
      </c>
      <c r="E27" s="57">
        <f t="shared" si="4"/>
        <v>234949.72113143775</v>
      </c>
      <c r="F27" s="56">
        <f t="shared" si="5"/>
        <v>42425</v>
      </c>
      <c r="G27" s="31"/>
    </row>
    <row r="28" spans="1:7" ht="12.75">
      <c r="A28" s="54">
        <f t="shared" si="0"/>
        <v>8</v>
      </c>
      <c r="B28" s="57">
        <f t="shared" si="1"/>
        <v>2186.0228316499497</v>
      </c>
      <c r="C28" s="57">
        <f t="shared" si="2"/>
        <v>978.9571713809906</v>
      </c>
      <c r="D28" s="58">
        <f t="shared" si="3"/>
        <v>3164.98000303094</v>
      </c>
      <c r="E28" s="57">
        <f t="shared" si="4"/>
        <v>232763.6982997878</v>
      </c>
      <c r="F28" s="56">
        <f t="shared" si="5"/>
        <v>42440</v>
      </c>
      <c r="G28" s="31"/>
    </row>
    <row r="29" spans="1:7" ht="12.75">
      <c r="A29" s="54">
        <f t="shared" si="0"/>
        <v>9</v>
      </c>
      <c r="B29" s="57">
        <f t="shared" si="1"/>
        <v>2195.1312601151576</v>
      </c>
      <c r="C29" s="57">
        <f t="shared" si="2"/>
        <v>969.8487429157825</v>
      </c>
      <c r="D29" s="58">
        <f t="shared" si="3"/>
        <v>3164.98000303094</v>
      </c>
      <c r="E29" s="57">
        <f t="shared" si="4"/>
        <v>230568.56703967263</v>
      </c>
      <c r="F29" s="56">
        <f t="shared" si="5"/>
        <v>42455</v>
      </c>
      <c r="G29" s="31"/>
    </row>
    <row r="30" spans="1:7" ht="12.75">
      <c r="A30" s="54">
        <f t="shared" si="0"/>
        <v>10</v>
      </c>
      <c r="B30" s="57">
        <f t="shared" si="1"/>
        <v>2204.2776403656376</v>
      </c>
      <c r="C30" s="57">
        <f t="shared" si="2"/>
        <v>960.7023626653026</v>
      </c>
      <c r="D30" s="58">
        <f t="shared" si="3"/>
        <v>3164.98000303094</v>
      </c>
      <c r="E30" s="57">
        <f t="shared" si="4"/>
        <v>228364.289399307</v>
      </c>
      <c r="F30" s="56">
        <f t="shared" si="5"/>
        <v>42470</v>
      </c>
      <c r="G30" s="31"/>
    </row>
    <row r="31" spans="1:7" ht="12.75">
      <c r="A31" s="54">
        <f t="shared" si="0"/>
        <v>11</v>
      </c>
      <c r="B31" s="57">
        <f t="shared" si="1"/>
        <v>2213.462130533828</v>
      </c>
      <c r="C31" s="57">
        <f t="shared" si="2"/>
        <v>951.5178724971125</v>
      </c>
      <c r="D31" s="58">
        <f t="shared" si="3"/>
        <v>3164.98000303094</v>
      </c>
      <c r="E31" s="57">
        <f t="shared" si="4"/>
        <v>226150.82726877317</v>
      </c>
      <c r="F31" s="56">
        <f t="shared" si="5"/>
        <v>42485</v>
      </c>
      <c r="G31" s="31"/>
    </row>
    <row r="32" spans="1:7" ht="12.75">
      <c r="A32" s="54">
        <f t="shared" si="0"/>
        <v>12</v>
      </c>
      <c r="B32" s="57">
        <f t="shared" si="1"/>
        <v>2222.684889411052</v>
      </c>
      <c r="C32" s="57">
        <f t="shared" si="2"/>
        <v>942.2951136198882</v>
      </c>
      <c r="D32" s="58">
        <f t="shared" si="3"/>
        <v>3164.98000303094</v>
      </c>
      <c r="E32" s="57">
        <f t="shared" si="4"/>
        <v>223928.1423793621</v>
      </c>
      <c r="F32" s="56">
        <f t="shared" si="5"/>
        <v>42500</v>
      </c>
      <c r="G32" s="31"/>
    </row>
    <row r="33" spans="1:7" ht="12.75">
      <c r="A33" s="54">
        <f t="shared" si="0"/>
        <v>13</v>
      </c>
      <c r="B33" s="57">
        <f t="shared" si="1"/>
        <v>2231.9460764502646</v>
      </c>
      <c r="C33" s="57">
        <f t="shared" si="2"/>
        <v>933.0339265806755</v>
      </c>
      <c r="D33" s="58">
        <f t="shared" si="3"/>
        <v>3164.98000303094</v>
      </c>
      <c r="E33" s="57">
        <f t="shared" si="4"/>
        <v>221696.19630291185</v>
      </c>
      <c r="F33" s="56">
        <f t="shared" si="5"/>
        <v>42515</v>
      </c>
      <c r="G33" s="31"/>
    </row>
    <row r="34" spans="1:7" ht="12.75">
      <c r="A34" s="54">
        <f t="shared" si="0"/>
        <v>14</v>
      </c>
      <c r="B34" s="57">
        <f t="shared" si="1"/>
        <v>2241.2458517688074</v>
      </c>
      <c r="C34" s="57">
        <f t="shared" si="2"/>
        <v>923.7341512621327</v>
      </c>
      <c r="D34" s="58">
        <f t="shared" si="3"/>
        <v>3164.98000303094</v>
      </c>
      <c r="E34" s="57">
        <f t="shared" si="4"/>
        <v>219454.95045114303</v>
      </c>
      <c r="F34" s="56">
        <f t="shared" si="5"/>
        <v>42530</v>
      </c>
      <c r="G34" s="31"/>
    </row>
    <row r="35" spans="1:7" ht="12.75">
      <c r="A35" s="54">
        <f t="shared" si="0"/>
        <v>15</v>
      </c>
      <c r="B35" s="57">
        <f t="shared" si="1"/>
        <v>2250.5843761511774</v>
      </c>
      <c r="C35" s="57">
        <f t="shared" si="2"/>
        <v>914.3956268797627</v>
      </c>
      <c r="D35" s="58">
        <f t="shared" si="3"/>
        <v>3164.98000303094</v>
      </c>
      <c r="E35" s="57">
        <f t="shared" si="4"/>
        <v>217204.36607499185</v>
      </c>
      <c r="F35" s="56">
        <f t="shared" si="5"/>
        <v>42545</v>
      </c>
      <c r="G35" s="31"/>
    </row>
    <row r="36" spans="1:7" ht="12.75">
      <c r="A36" s="54">
        <f t="shared" si="0"/>
        <v>16</v>
      </c>
      <c r="B36" s="57">
        <f t="shared" si="1"/>
        <v>2259.9618110518077</v>
      </c>
      <c r="C36" s="57">
        <f t="shared" si="2"/>
        <v>905.0181919791327</v>
      </c>
      <c r="D36" s="58">
        <f t="shared" si="3"/>
        <v>3164.98000303094</v>
      </c>
      <c r="E36" s="57">
        <f t="shared" si="4"/>
        <v>214944.40426394003</v>
      </c>
      <c r="F36" s="56">
        <f t="shared" si="5"/>
        <v>42560</v>
      </c>
      <c r="G36" s="31"/>
    </row>
    <row r="37" spans="1:7" ht="12.75">
      <c r="A37" s="54">
        <f t="shared" si="0"/>
        <v>17</v>
      </c>
      <c r="B37" s="57">
        <f t="shared" si="1"/>
        <v>2269.378318597857</v>
      </c>
      <c r="C37" s="57">
        <f t="shared" si="2"/>
        <v>895.6016844330835</v>
      </c>
      <c r="D37" s="58">
        <f t="shared" si="3"/>
        <v>3164.98000303094</v>
      </c>
      <c r="E37" s="57">
        <f t="shared" si="4"/>
        <v>212675.02594534217</v>
      </c>
      <c r="F37" s="56">
        <f t="shared" si="5"/>
        <v>42575</v>
      </c>
      <c r="G37" s="31"/>
    </row>
    <row r="38" spans="1:7" ht="12.75">
      <c r="A38" s="54">
        <f t="shared" si="0"/>
        <v>18</v>
      </c>
      <c r="B38" s="57">
        <f t="shared" si="1"/>
        <v>2278.834061592014</v>
      </c>
      <c r="C38" s="57">
        <f t="shared" si="2"/>
        <v>886.1459414389259</v>
      </c>
      <c r="D38" s="58">
        <f t="shared" si="3"/>
        <v>3164.98000303094</v>
      </c>
      <c r="E38" s="57">
        <f t="shared" si="4"/>
        <v>210396.19188375017</v>
      </c>
      <c r="F38" s="56">
        <f t="shared" si="5"/>
        <v>42590</v>
      </c>
      <c r="G38" s="31"/>
    </row>
    <row r="39" spans="1:7" ht="12.75">
      <c r="A39" s="54">
        <f t="shared" si="0"/>
        <v>19</v>
      </c>
      <c r="B39" s="57">
        <f t="shared" si="1"/>
        <v>2288.3292035153145</v>
      </c>
      <c r="C39" s="57">
        <f t="shared" si="2"/>
        <v>876.6507995156257</v>
      </c>
      <c r="D39" s="58">
        <f t="shared" si="3"/>
        <v>3164.98000303094</v>
      </c>
      <c r="E39" s="57">
        <f t="shared" si="4"/>
        <v>208107.86268023486</v>
      </c>
      <c r="F39" s="56">
        <f t="shared" si="5"/>
        <v>42605</v>
      </c>
      <c r="G39" s="31"/>
    </row>
    <row r="40" spans="1:7" ht="12.75">
      <c r="A40" s="54">
        <f t="shared" si="0"/>
        <v>20</v>
      </c>
      <c r="B40" s="57">
        <f t="shared" si="1"/>
        <v>2297.8639085299615</v>
      </c>
      <c r="C40" s="57">
        <f t="shared" si="2"/>
        <v>867.1160945009786</v>
      </c>
      <c r="D40" s="58">
        <f t="shared" si="3"/>
        <v>3164.98000303094</v>
      </c>
      <c r="E40" s="57">
        <f t="shared" si="4"/>
        <v>205809.9987717049</v>
      </c>
      <c r="F40" s="56">
        <f t="shared" si="5"/>
        <v>42620</v>
      </c>
      <c r="G40" s="31"/>
    </row>
    <row r="41" spans="1:7" ht="12.75">
      <c r="A41" s="54">
        <f t="shared" si="0"/>
        <v>21</v>
      </c>
      <c r="B41" s="57">
        <f t="shared" si="1"/>
        <v>2307.4383414821696</v>
      </c>
      <c r="C41" s="57">
        <f t="shared" si="2"/>
        <v>857.5416615487705</v>
      </c>
      <c r="D41" s="58">
        <f t="shared" si="3"/>
        <v>3164.98000303094</v>
      </c>
      <c r="E41" s="57">
        <f t="shared" si="4"/>
        <v>203502.56043022274</v>
      </c>
      <c r="F41" s="56">
        <f t="shared" si="5"/>
        <v>42635</v>
      </c>
      <c r="G41" s="31"/>
    </row>
    <row r="42" spans="1:7" ht="12.75">
      <c r="A42" s="54">
        <f t="shared" si="0"/>
        <v>22</v>
      </c>
      <c r="B42" s="57">
        <f t="shared" si="1"/>
        <v>2317.052667905012</v>
      </c>
      <c r="C42" s="57">
        <f t="shared" si="2"/>
        <v>847.9273351259282</v>
      </c>
      <c r="D42" s="58">
        <f t="shared" si="3"/>
        <v>3164.98000303094</v>
      </c>
      <c r="E42" s="57">
        <f t="shared" si="4"/>
        <v>201185.50776231772</v>
      </c>
      <c r="F42" s="56">
        <f t="shared" si="5"/>
        <v>42650</v>
      </c>
      <c r="G42" s="31"/>
    </row>
    <row r="43" spans="1:7" ht="12.75">
      <c r="A43" s="54">
        <f t="shared" si="0"/>
        <v>23</v>
      </c>
      <c r="B43" s="57">
        <f t="shared" si="1"/>
        <v>2326.707054021283</v>
      </c>
      <c r="C43" s="57">
        <f t="shared" si="2"/>
        <v>838.2729490096572</v>
      </c>
      <c r="D43" s="58">
        <f t="shared" si="3"/>
        <v>3164.98000303094</v>
      </c>
      <c r="E43" s="57">
        <f t="shared" si="4"/>
        <v>198858.80070829645</v>
      </c>
      <c r="F43" s="56">
        <f t="shared" si="5"/>
        <v>42665</v>
      </c>
      <c r="G43" s="31"/>
    </row>
    <row r="44" spans="1:7" ht="12.75">
      <c r="A44" s="54">
        <f t="shared" si="0"/>
        <v>24</v>
      </c>
      <c r="B44" s="57">
        <f t="shared" si="1"/>
        <v>2336.4016667463716</v>
      </c>
      <c r="C44" s="57">
        <f t="shared" si="2"/>
        <v>828.5783362845686</v>
      </c>
      <c r="D44" s="58">
        <f t="shared" si="3"/>
        <v>3164.98000303094</v>
      </c>
      <c r="E44" s="57">
        <f t="shared" si="4"/>
        <v>196522.3990415501</v>
      </c>
      <c r="F44" s="56">
        <f t="shared" si="5"/>
        <v>42680</v>
      </c>
      <c r="G44" s="31"/>
    </row>
    <row r="45" spans="1:7" ht="12.75">
      <c r="A45" s="54">
        <f t="shared" si="0"/>
        <v>25</v>
      </c>
      <c r="B45" s="57">
        <f t="shared" si="1"/>
        <v>2346.136673691148</v>
      </c>
      <c r="C45" s="57">
        <f t="shared" si="2"/>
        <v>818.843329339792</v>
      </c>
      <c r="D45" s="58">
        <f t="shared" si="3"/>
        <v>3164.98000303094</v>
      </c>
      <c r="E45" s="57">
        <f t="shared" si="4"/>
        <v>194176.26236785893</v>
      </c>
      <c r="F45" s="56">
        <f t="shared" si="5"/>
        <v>42695</v>
      </c>
      <c r="G45" s="31"/>
    </row>
    <row r="46" spans="1:7" ht="12.75">
      <c r="A46" s="54">
        <f t="shared" si="0"/>
        <v>26</v>
      </c>
      <c r="B46" s="57">
        <f t="shared" si="1"/>
        <v>2355.912243164861</v>
      </c>
      <c r="C46" s="57">
        <f t="shared" si="2"/>
        <v>809.067759866079</v>
      </c>
      <c r="D46" s="58">
        <f t="shared" si="3"/>
        <v>3164.98000303094</v>
      </c>
      <c r="E46" s="57">
        <f t="shared" si="4"/>
        <v>191820.35012469406</v>
      </c>
      <c r="F46" s="56">
        <f t="shared" si="5"/>
        <v>42710</v>
      </c>
      <c r="G46" s="31"/>
    </row>
    <row r="47" spans="1:7" ht="12.75">
      <c r="A47" s="54">
        <f t="shared" si="0"/>
        <v>27</v>
      </c>
      <c r="B47" s="57">
        <f t="shared" si="1"/>
        <v>2365.728544178048</v>
      </c>
      <c r="C47" s="57">
        <f t="shared" si="2"/>
        <v>799.2514588528919</v>
      </c>
      <c r="D47" s="58">
        <f t="shared" si="3"/>
        <v>3164.98000303094</v>
      </c>
      <c r="E47" s="57">
        <f t="shared" si="4"/>
        <v>189454.62158051602</v>
      </c>
      <c r="F47" s="56">
        <f t="shared" si="5"/>
        <v>42725</v>
      </c>
      <c r="G47" s="31"/>
    </row>
    <row r="48" spans="1:7" ht="12.75">
      <c r="A48" s="54">
        <f t="shared" si="0"/>
        <v>28</v>
      </c>
      <c r="B48" s="57">
        <f t="shared" si="1"/>
        <v>2375.5857464454566</v>
      </c>
      <c r="C48" s="57">
        <f t="shared" si="2"/>
        <v>789.3942565854835</v>
      </c>
      <c r="D48" s="58">
        <f t="shared" si="3"/>
        <v>3164.98000303094</v>
      </c>
      <c r="E48" s="57">
        <f t="shared" si="4"/>
        <v>187079.03583407056</v>
      </c>
      <c r="F48" s="56">
        <f t="shared" si="5"/>
        <v>42740</v>
      </c>
      <c r="G48" s="31"/>
    </row>
    <row r="49" spans="1:7" ht="12.75">
      <c r="A49" s="54">
        <f t="shared" si="0"/>
        <v>29</v>
      </c>
      <c r="B49" s="57">
        <f t="shared" si="1"/>
        <v>2385.4840203889794</v>
      </c>
      <c r="C49" s="57">
        <f t="shared" si="2"/>
        <v>779.4959826419607</v>
      </c>
      <c r="D49" s="58">
        <f t="shared" si="3"/>
        <v>3164.98000303094</v>
      </c>
      <c r="E49" s="57">
        <f t="shared" si="4"/>
        <v>184693.55181368158</v>
      </c>
      <c r="F49" s="56">
        <f t="shared" si="5"/>
        <v>42755</v>
      </c>
      <c r="G49" s="31"/>
    </row>
    <row r="50" spans="1:7" ht="12.75">
      <c r="A50" s="54">
        <f t="shared" si="0"/>
        <v>30</v>
      </c>
      <c r="B50" s="57">
        <f t="shared" si="1"/>
        <v>2395.4235371406003</v>
      </c>
      <c r="C50" s="57">
        <f t="shared" si="2"/>
        <v>769.55646589034</v>
      </c>
      <c r="D50" s="58">
        <f t="shared" si="3"/>
        <v>3164.98000303094</v>
      </c>
      <c r="E50" s="57">
        <f t="shared" si="4"/>
        <v>182298.12827654099</v>
      </c>
      <c r="F50" s="56">
        <f t="shared" si="5"/>
        <v>42770</v>
      </c>
      <c r="G50" s="31"/>
    </row>
    <row r="51" spans="1:7" ht="12.75">
      <c r="A51" s="54">
        <f t="shared" si="0"/>
        <v>31</v>
      </c>
      <c r="B51" s="57">
        <f t="shared" si="1"/>
        <v>2405.4044685453528</v>
      </c>
      <c r="C51" s="57">
        <f t="shared" si="2"/>
        <v>759.5755344855875</v>
      </c>
      <c r="D51" s="58">
        <f t="shared" si="3"/>
        <v>3164.98000303094</v>
      </c>
      <c r="E51" s="57">
        <f t="shared" si="4"/>
        <v>179892.72380799564</v>
      </c>
      <c r="F51" s="56">
        <f t="shared" si="5"/>
        <v>42785</v>
      </c>
      <c r="G51" s="31"/>
    </row>
    <row r="52" spans="1:7" ht="12.75">
      <c r="A52" s="54">
        <f t="shared" si="0"/>
        <v>32</v>
      </c>
      <c r="B52" s="57">
        <f t="shared" si="1"/>
        <v>2415.426987164292</v>
      </c>
      <c r="C52" s="57">
        <f t="shared" si="2"/>
        <v>749.5530158666485</v>
      </c>
      <c r="D52" s="58">
        <f t="shared" si="3"/>
        <v>3164.98000303094</v>
      </c>
      <c r="E52" s="57">
        <f t="shared" si="4"/>
        <v>177477.29682083134</v>
      </c>
      <c r="F52" s="56">
        <f t="shared" si="5"/>
        <v>42800</v>
      </c>
      <c r="G52" s="31"/>
    </row>
    <row r="53" spans="1:7" ht="12.75">
      <c r="A53" s="54">
        <f t="shared" si="0"/>
        <v>33</v>
      </c>
      <c r="B53" s="57">
        <f t="shared" si="1"/>
        <v>2425.4912662774764</v>
      </c>
      <c r="C53" s="57">
        <f t="shared" si="2"/>
        <v>739.488736753464</v>
      </c>
      <c r="D53" s="58">
        <f t="shared" si="3"/>
        <v>3164.98000303094</v>
      </c>
      <c r="E53" s="57">
        <f t="shared" si="4"/>
        <v>175051.80555455387</v>
      </c>
      <c r="F53" s="56">
        <f t="shared" si="5"/>
        <v>42815</v>
      </c>
      <c r="G53" s="31"/>
    </row>
    <row r="54" spans="1:7" ht="12.75">
      <c r="A54" s="54">
        <f t="shared" si="0"/>
        <v>34</v>
      </c>
      <c r="B54" s="57">
        <f t="shared" si="1"/>
        <v>2435.5974798869656</v>
      </c>
      <c r="C54" s="57">
        <f t="shared" si="2"/>
        <v>729.3825231439745</v>
      </c>
      <c r="D54" s="58">
        <f t="shared" si="3"/>
        <v>3164.98000303094</v>
      </c>
      <c r="E54" s="57">
        <f t="shared" si="4"/>
        <v>172616.2080746669</v>
      </c>
      <c r="F54" s="56">
        <f t="shared" si="5"/>
        <v>42830</v>
      </c>
      <c r="G54" s="31"/>
    </row>
    <row r="55" spans="1:7" ht="12.75">
      <c r="A55" s="54">
        <f t="shared" si="0"/>
        <v>35</v>
      </c>
      <c r="B55" s="57">
        <f t="shared" si="1"/>
        <v>2445.745802719828</v>
      </c>
      <c r="C55" s="57">
        <f t="shared" si="2"/>
        <v>719.2342003111121</v>
      </c>
      <c r="D55" s="58">
        <f t="shared" si="3"/>
        <v>3164.98000303094</v>
      </c>
      <c r="E55" s="57">
        <f t="shared" si="4"/>
        <v>170170.4622719471</v>
      </c>
      <c r="F55" s="56">
        <f t="shared" si="5"/>
        <v>42845</v>
      </c>
      <c r="G55" s="31"/>
    </row>
    <row r="56" spans="1:7" ht="12.75">
      <c r="A56" s="54">
        <f t="shared" si="0"/>
        <v>36</v>
      </c>
      <c r="B56" s="57">
        <f t="shared" si="1"/>
        <v>2455.9364102311606</v>
      </c>
      <c r="C56" s="57">
        <f t="shared" si="2"/>
        <v>709.0435927997796</v>
      </c>
      <c r="D56" s="58">
        <f t="shared" si="3"/>
        <v>3164.98000303094</v>
      </c>
      <c r="E56" s="57">
        <f t="shared" si="4"/>
        <v>167714.52586171593</v>
      </c>
      <c r="F56" s="56">
        <f t="shared" si="5"/>
        <v>42860</v>
      </c>
      <c r="G56" s="31"/>
    </row>
    <row r="57" spans="1:7" ht="12.75">
      <c r="A57" s="54">
        <f t="shared" si="0"/>
        <v>37</v>
      </c>
      <c r="B57" s="57">
        <f t="shared" si="1"/>
        <v>2466.169478607124</v>
      </c>
      <c r="C57" s="57">
        <f t="shared" si="2"/>
        <v>698.8105244238163</v>
      </c>
      <c r="D57" s="58">
        <f t="shared" si="3"/>
        <v>3164.98000303094</v>
      </c>
      <c r="E57" s="57">
        <f t="shared" si="4"/>
        <v>165248.3563831088</v>
      </c>
      <c r="F57" s="56">
        <f t="shared" si="5"/>
        <v>42875</v>
      </c>
      <c r="G57" s="31"/>
    </row>
    <row r="58" spans="1:7" ht="12.75">
      <c r="A58" s="54">
        <f t="shared" si="0"/>
        <v>38</v>
      </c>
      <c r="B58" s="57">
        <f t="shared" si="1"/>
        <v>2476.445184767987</v>
      </c>
      <c r="C58" s="57">
        <f t="shared" si="2"/>
        <v>688.5348182629533</v>
      </c>
      <c r="D58" s="58">
        <f t="shared" si="3"/>
        <v>3164.98000303094</v>
      </c>
      <c r="E58" s="57">
        <f t="shared" si="4"/>
        <v>162771.91119834082</v>
      </c>
      <c r="F58" s="56">
        <f t="shared" si="5"/>
        <v>42890</v>
      </c>
      <c r="G58" s="31"/>
    </row>
    <row r="59" spans="1:7" ht="12.75">
      <c r="A59" s="54">
        <f t="shared" si="0"/>
        <v>39</v>
      </c>
      <c r="B59" s="57">
        <f t="shared" si="1"/>
        <v>2486.763706371187</v>
      </c>
      <c r="C59" s="57">
        <f t="shared" si="2"/>
        <v>678.2162966597534</v>
      </c>
      <c r="D59" s="58">
        <f t="shared" si="3"/>
        <v>3164.98000303094</v>
      </c>
      <c r="E59" s="57">
        <f t="shared" si="4"/>
        <v>160285.14749196963</v>
      </c>
      <c r="F59" s="56">
        <f t="shared" si="5"/>
        <v>42905</v>
      </c>
      <c r="G59" s="31"/>
    </row>
    <row r="60" spans="1:7" ht="12.75">
      <c r="A60" s="54">
        <f t="shared" si="0"/>
        <v>40</v>
      </c>
      <c r="B60" s="57">
        <f t="shared" si="1"/>
        <v>2497.1252218144</v>
      </c>
      <c r="C60" s="57">
        <f t="shared" si="2"/>
        <v>667.8547812165401</v>
      </c>
      <c r="D60" s="58">
        <f t="shared" si="3"/>
        <v>3164.98000303094</v>
      </c>
      <c r="E60" s="57">
        <f t="shared" si="4"/>
        <v>157788.02227015523</v>
      </c>
      <c r="F60" s="56">
        <f t="shared" si="5"/>
        <v>42920</v>
      </c>
      <c r="G60" s="31"/>
    </row>
    <row r="61" spans="1:7" ht="12.75">
      <c r="A61" s="54">
        <f t="shared" si="0"/>
        <v>41</v>
      </c>
      <c r="B61" s="57">
        <f t="shared" si="1"/>
        <v>2507.5299102386266</v>
      </c>
      <c r="C61" s="57">
        <f t="shared" si="2"/>
        <v>657.4500927923135</v>
      </c>
      <c r="D61" s="58">
        <f t="shared" si="3"/>
        <v>3164.98000303094</v>
      </c>
      <c r="E61" s="57">
        <f t="shared" si="4"/>
        <v>155280.4923599166</v>
      </c>
      <c r="F61" s="56">
        <f t="shared" si="5"/>
        <v>42935</v>
      </c>
      <c r="G61" s="31"/>
    </row>
    <row r="62" spans="1:7" ht="12.75">
      <c r="A62" s="54">
        <f t="shared" si="0"/>
        <v>42</v>
      </c>
      <c r="B62" s="57">
        <f t="shared" si="1"/>
        <v>2517.9779515312875</v>
      </c>
      <c r="C62" s="57">
        <f t="shared" si="2"/>
        <v>647.0020514996526</v>
      </c>
      <c r="D62" s="58">
        <f t="shared" si="3"/>
        <v>3164.98000303094</v>
      </c>
      <c r="E62" s="57">
        <f t="shared" si="4"/>
        <v>152762.5144083853</v>
      </c>
      <c r="F62" s="56">
        <f t="shared" si="5"/>
        <v>42950</v>
      </c>
      <c r="G62" s="31"/>
    </row>
    <row r="63" spans="1:7" ht="12.75">
      <c r="A63" s="54">
        <f t="shared" si="0"/>
        <v>43</v>
      </c>
      <c r="B63" s="57">
        <f t="shared" si="1"/>
        <v>2528.4695263293347</v>
      </c>
      <c r="C63" s="57">
        <f t="shared" si="2"/>
        <v>636.5104767016054</v>
      </c>
      <c r="D63" s="58">
        <f t="shared" si="3"/>
        <v>3164.98000303094</v>
      </c>
      <c r="E63" s="57">
        <f t="shared" si="4"/>
        <v>150234.04488205595</v>
      </c>
      <c r="F63" s="56">
        <f t="shared" si="5"/>
        <v>42965</v>
      </c>
      <c r="G63" s="31"/>
    </row>
    <row r="64" spans="1:7" ht="12.75">
      <c r="A64" s="54">
        <f t="shared" si="0"/>
        <v>44</v>
      </c>
      <c r="B64" s="57">
        <f t="shared" si="1"/>
        <v>2539.0048160223737</v>
      </c>
      <c r="C64" s="57">
        <f t="shared" si="2"/>
        <v>625.9751870085665</v>
      </c>
      <c r="D64" s="58">
        <f t="shared" si="3"/>
        <v>3164.98000303094</v>
      </c>
      <c r="E64" s="57">
        <f t="shared" si="4"/>
        <v>147695.04006603357</v>
      </c>
      <c r="F64" s="56">
        <f t="shared" si="5"/>
        <v>42980</v>
      </c>
      <c r="G64" s="31"/>
    </row>
    <row r="65" spans="1:7" ht="12.75">
      <c r="A65" s="54">
        <f t="shared" si="0"/>
        <v>45</v>
      </c>
      <c r="B65" s="57">
        <f t="shared" si="1"/>
        <v>2549.5840027558</v>
      </c>
      <c r="C65" s="57">
        <f t="shared" si="2"/>
        <v>615.39600027514</v>
      </c>
      <c r="D65" s="58">
        <f t="shared" si="3"/>
        <v>3164.98000303094</v>
      </c>
      <c r="E65" s="57">
        <f t="shared" si="4"/>
        <v>145145.4560632778</v>
      </c>
      <c r="F65" s="56">
        <f t="shared" si="5"/>
        <v>42995</v>
      </c>
      <c r="G65" s="31"/>
    </row>
    <row r="66" spans="1:7" ht="12.75">
      <c r="A66" s="54">
        <f t="shared" si="0"/>
        <v>46</v>
      </c>
      <c r="B66" s="57">
        <f t="shared" si="1"/>
        <v>2560.2072694339495</v>
      </c>
      <c r="C66" s="57">
        <f t="shared" si="2"/>
        <v>604.7727335969909</v>
      </c>
      <c r="D66" s="58">
        <f t="shared" si="3"/>
        <v>3164.98000303094</v>
      </c>
      <c r="E66" s="57">
        <f t="shared" si="4"/>
        <v>142585.24879384384</v>
      </c>
      <c r="F66" s="56">
        <f t="shared" si="5"/>
        <v>43010</v>
      </c>
      <c r="G66" s="31"/>
    </row>
    <row r="67" spans="1:7" ht="12.75">
      <c r="A67" s="54">
        <f t="shared" si="0"/>
        <v>47</v>
      </c>
      <c r="B67" s="57">
        <f t="shared" si="1"/>
        <v>2570.8747997232576</v>
      </c>
      <c r="C67" s="57">
        <f t="shared" si="2"/>
        <v>594.1052033076827</v>
      </c>
      <c r="D67" s="58">
        <f t="shared" si="3"/>
        <v>3164.98000303094</v>
      </c>
      <c r="E67" s="57">
        <f t="shared" si="4"/>
        <v>140014.37399412057</v>
      </c>
      <c r="F67" s="56">
        <f t="shared" si="5"/>
        <v>43025</v>
      </c>
      <c r="G67" s="31"/>
    </row>
    <row r="68" spans="1:7" ht="12.75">
      <c r="A68" s="54">
        <f t="shared" si="0"/>
        <v>48</v>
      </c>
      <c r="B68" s="57">
        <f t="shared" si="1"/>
        <v>2581.5867780554377</v>
      </c>
      <c r="C68" s="57">
        <f t="shared" si="2"/>
        <v>583.3932249755024</v>
      </c>
      <c r="D68" s="58">
        <f t="shared" si="3"/>
        <v>3164.98000303094</v>
      </c>
      <c r="E68" s="57">
        <f t="shared" si="4"/>
        <v>137432.78721606513</v>
      </c>
      <c r="F68" s="56">
        <f t="shared" si="5"/>
        <v>43040</v>
      </c>
      <c r="G68" s="31"/>
    </row>
    <row r="69" spans="1:7" ht="12.75">
      <c r="A69" s="54">
        <f aca="true" t="shared" si="6" ref="A69:A116">IF(E68&lt;1,"",A68+1)</f>
        <v>49</v>
      </c>
      <c r="B69" s="57">
        <f aca="true" t="shared" si="7" ref="B69:B116">IF(A69="","",D69-C69)</f>
        <v>2592.3433896306688</v>
      </c>
      <c r="C69" s="57">
        <f t="shared" si="2"/>
        <v>572.6366134002714</v>
      </c>
      <c r="D69" s="58">
        <f t="shared" si="3"/>
        <v>3164.98000303094</v>
      </c>
      <c r="E69" s="57">
        <f aca="true" t="shared" si="8" ref="E69:E116">IF(A69="",0,E68-B69)</f>
        <v>134840.44382643446</v>
      </c>
      <c r="F69" s="56">
        <f t="shared" si="5"/>
        <v>43055</v>
      </c>
      <c r="G69" s="31"/>
    </row>
    <row r="70" spans="1:7" ht="12.75">
      <c r="A70" s="54">
        <f t="shared" si="6"/>
        <v>50</v>
      </c>
      <c r="B70" s="57">
        <f t="shared" si="7"/>
        <v>2603.1448204207963</v>
      </c>
      <c r="C70" s="57">
        <f t="shared" si="2"/>
        <v>561.8351826101436</v>
      </c>
      <c r="D70" s="58">
        <f t="shared" si="3"/>
        <v>3164.98000303094</v>
      </c>
      <c r="E70" s="57">
        <f t="shared" si="8"/>
        <v>132237.29900601367</v>
      </c>
      <c r="F70" s="56">
        <f t="shared" si="5"/>
        <v>43070</v>
      </c>
      <c r="G70" s="31"/>
    </row>
    <row r="71" spans="1:7" ht="12.75">
      <c r="A71" s="54">
        <f t="shared" si="6"/>
        <v>51</v>
      </c>
      <c r="B71" s="57">
        <f t="shared" si="7"/>
        <v>2613.99125717255</v>
      </c>
      <c r="C71" s="57">
        <f t="shared" si="2"/>
        <v>550.9887458583903</v>
      </c>
      <c r="D71" s="58">
        <f t="shared" si="3"/>
        <v>3164.98000303094</v>
      </c>
      <c r="E71" s="57">
        <f t="shared" si="8"/>
        <v>129623.30774884112</v>
      </c>
      <c r="F71" s="56">
        <f t="shared" si="5"/>
        <v>43085</v>
      </c>
      <c r="G71" s="31"/>
    </row>
    <row r="72" spans="1:7" ht="12.75">
      <c r="A72" s="54">
        <f t="shared" si="6"/>
        <v>52</v>
      </c>
      <c r="B72" s="57">
        <f t="shared" si="7"/>
        <v>2624.882887410769</v>
      </c>
      <c r="C72" s="57">
        <f t="shared" si="2"/>
        <v>540.0971156201714</v>
      </c>
      <c r="D72" s="58">
        <f t="shared" si="3"/>
        <v>3164.98000303094</v>
      </c>
      <c r="E72" s="57">
        <f t="shared" si="8"/>
        <v>126998.42486143035</v>
      </c>
      <c r="F72" s="56">
        <f t="shared" si="5"/>
        <v>43100</v>
      </c>
      <c r="G72" s="31"/>
    </row>
    <row r="73" spans="1:7" ht="12.75">
      <c r="A73" s="54">
        <f t="shared" si="6"/>
        <v>53</v>
      </c>
      <c r="B73" s="57">
        <f t="shared" si="7"/>
        <v>2635.819899441647</v>
      </c>
      <c r="C73" s="57">
        <f t="shared" si="2"/>
        <v>529.1601035892932</v>
      </c>
      <c r="D73" s="58">
        <f t="shared" si="3"/>
        <v>3164.98000303094</v>
      </c>
      <c r="E73" s="57">
        <f t="shared" si="8"/>
        <v>124362.6049619887</v>
      </c>
      <c r="F73" s="56">
        <f t="shared" si="5"/>
        <v>43115</v>
      </c>
      <c r="G73" s="31"/>
    </row>
    <row r="74" spans="1:7" ht="12.75">
      <c r="A74" s="54">
        <f t="shared" si="6"/>
        <v>54</v>
      </c>
      <c r="B74" s="57">
        <f t="shared" si="7"/>
        <v>2646.802482355987</v>
      </c>
      <c r="C74" s="57">
        <f t="shared" si="2"/>
        <v>518.1775206749529</v>
      </c>
      <c r="D74" s="58">
        <f t="shared" si="3"/>
        <v>3164.98000303094</v>
      </c>
      <c r="E74" s="57">
        <f t="shared" si="8"/>
        <v>121715.80247963272</v>
      </c>
      <c r="F74" s="56">
        <f t="shared" si="5"/>
        <v>43130</v>
      </c>
      <c r="G74" s="31"/>
    </row>
    <row r="75" spans="1:7" ht="12.75">
      <c r="A75" s="54">
        <f t="shared" si="6"/>
        <v>55</v>
      </c>
      <c r="B75" s="57">
        <f t="shared" si="7"/>
        <v>2657.8308260324707</v>
      </c>
      <c r="C75" s="57">
        <f t="shared" si="2"/>
        <v>507.1491769984697</v>
      </c>
      <c r="D75" s="58">
        <f t="shared" si="3"/>
        <v>3164.98000303094</v>
      </c>
      <c r="E75" s="57">
        <f t="shared" si="8"/>
        <v>119057.97165360025</v>
      </c>
      <c r="F75" s="56">
        <f t="shared" si="5"/>
        <v>43145</v>
      </c>
      <c r="G75" s="31"/>
    </row>
    <row r="76" spans="1:7" ht="12.75">
      <c r="A76" s="54">
        <f t="shared" si="6"/>
        <v>56</v>
      </c>
      <c r="B76" s="57">
        <f t="shared" si="7"/>
        <v>2668.905121140939</v>
      </c>
      <c r="C76" s="57">
        <f t="shared" si="2"/>
        <v>496.07488189000105</v>
      </c>
      <c r="D76" s="58">
        <f t="shared" si="3"/>
        <v>3164.98000303094</v>
      </c>
      <c r="E76" s="57">
        <f t="shared" si="8"/>
        <v>116389.06653245931</v>
      </c>
      <c r="F76" s="56">
        <f t="shared" si="5"/>
        <v>43160</v>
      </c>
      <c r="G76" s="31"/>
    </row>
    <row r="77" spans="1:7" ht="12.75">
      <c r="A77" s="54">
        <f t="shared" si="6"/>
        <v>57</v>
      </c>
      <c r="B77" s="57">
        <f t="shared" si="7"/>
        <v>2680.025559145693</v>
      </c>
      <c r="C77" s="57">
        <f t="shared" si="2"/>
        <v>484.9544438852472</v>
      </c>
      <c r="D77" s="58">
        <f t="shared" si="3"/>
        <v>3164.98000303094</v>
      </c>
      <c r="E77" s="57">
        <f t="shared" si="8"/>
        <v>113709.04097331362</v>
      </c>
      <c r="F77" s="56">
        <f t="shared" si="5"/>
        <v>43175</v>
      </c>
      <c r="G77" s="31"/>
    </row>
    <row r="78" spans="1:7" ht="12.75">
      <c r="A78" s="54">
        <f t="shared" si="6"/>
        <v>58</v>
      </c>
      <c r="B78" s="57">
        <f t="shared" si="7"/>
        <v>2691.1923323088004</v>
      </c>
      <c r="C78" s="57">
        <f t="shared" si="2"/>
        <v>473.7876707221401</v>
      </c>
      <c r="D78" s="58">
        <f t="shared" si="3"/>
        <v>3164.98000303094</v>
      </c>
      <c r="E78" s="57">
        <f t="shared" si="8"/>
        <v>111017.84864100482</v>
      </c>
      <c r="F78" s="56">
        <f t="shared" si="5"/>
        <v>43190</v>
      </c>
      <c r="G78" s="31"/>
    </row>
    <row r="79" spans="1:7" ht="12.75">
      <c r="A79" s="54">
        <f t="shared" si="6"/>
        <v>59</v>
      </c>
      <c r="B79" s="57">
        <f t="shared" si="7"/>
        <v>2702.40563369342</v>
      </c>
      <c r="C79" s="57">
        <f t="shared" si="2"/>
        <v>462.57436933752007</v>
      </c>
      <c r="D79" s="58">
        <f t="shared" si="3"/>
        <v>3164.98000303094</v>
      </c>
      <c r="E79" s="57">
        <f t="shared" si="8"/>
        <v>108315.4430073114</v>
      </c>
      <c r="F79" s="56">
        <f t="shared" si="5"/>
        <v>43205</v>
      </c>
      <c r="G79" s="31"/>
    </row>
    <row r="80" spans="1:7" ht="12.75">
      <c r="A80" s="54">
        <f t="shared" si="6"/>
        <v>60</v>
      </c>
      <c r="B80" s="57">
        <f t="shared" si="7"/>
        <v>2713.665657167143</v>
      </c>
      <c r="C80" s="57">
        <f t="shared" si="2"/>
        <v>451.31434586379754</v>
      </c>
      <c r="D80" s="58">
        <f t="shared" si="3"/>
        <v>3164.98000303094</v>
      </c>
      <c r="E80" s="57">
        <f t="shared" si="8"/>
        <v>105601.77735014426</v>
      </c>
      <c r="F80" s="56">
        <f t="shared" si="5"/>
        <v>43220</v>
      </c>
      <c r="G80" s="31"/>
    </row>
    <row r="81" spans="1:7" ht="12.75">
      <c r="A81" s="54">
        <f t="shared" si="6"/>
        <v>61</v>
      </c>
      <c r="B81" s="57">
        <f t="shared" si="7"/>
        <v>2724.972597405339</v>
      </c>
      <c r="C81" s="57">
        <f t="shared" si="2"/>
        <v>440.00740562560105</v>
      </c>
      <c r="D81" s="58">
        <f t="shared" si="3"/>
        <v>3164.98000303094</v>
      </c>
      <c r="E81" s="57">
        <f t="shared" si="8"/>
        <v>102876.80475273891</v>
      </c>
      <c r="F81" s="56">
        <f t="shared" si="5"/>
        <v>43235</v>
      </c>
      <c r="G81" s="31"/>
    </row>
    <row r="82" spans="1:7" ht="12.75">
      <c r="A82" s="54">
        <f t="shared" si="6"/>
        <v>62</v>
      </c>
      <c r="B82" s="57">
        <f t="shared" si="7"/>
        <v>2736.326649894528</v>
      </c>
      <c r="C82" s="57">
        <f t="shared" si="2"/>
        <v>428.65335313641214</v>
      </c>
      <c r="D82" s="58">
        <f t="shared" si="3"/>
        <v>3164.98000303094</v>
      </c>
      <c r="E82" s="57">
        <f t="shared" si="8"/>
        <v>100140.47810284438</v>
      </c>
      <c r="F82" s="56">
        <f t="shared" si="5"/>
        <v>43250</v>
      </c>
      <c r="G82" s="31"/>
    </row>
    <row r="83" spans="1:7" ht="12.75">
      <c r="A83" s="54">
        <f t="shared" si="6"/>
        <v>63</v>
      </c>
      <c r="B83" s="57">
        <f t="shared" si="7"/>
        <v>2747.7280109357553</v>
      </c>
      <c r="C83" s="57">
        <f t="shared" si="2"/>
        <v>417.25199209518496</v>
      </c>
      <c r="D83" s="58">
        <f t="shared" si="3"/>
        <v>3164.98000303094</v>
      </c>
      <c r="E83" s="57">
        <f t="shared" si="8"/>
        <v>97392.75009190863</v>
      </c>
      <c r="F83" s="56">
        <f t="shared" si="5"/>
        <v>43265</v>
      </c>
      <c r="G83" s="31"/>
    </row>
    <row r="84" spans="1:7" ht="12.75">
      <c r="A84" s="54">
        <f t="shared" si="6"/>
        <v>64</v>
      </c>
      <c r="B84" s="57">
        <f t="shared" si="7"/>
        <v>2759.1768776479876</v>
      </c>
      <c r="C84" s="57">
        <f t="shared" si="2"/>
        <v>405.80312538295266</v>
      </c>
      <c r="D84" s="58">
        <f t="shared" si="3"/>
        <v>3164.98000303094</v>
      </c>
      <c r="E84" s="57">
        <f t="shared" si="8"/>
        <v>94633.57321426064</v>
      </c>
      <c r="F84" s="56">
        <f t="shared" si="5"/>
        <v>43280</v>
      </c>
      <c r="G84" s="31"/>
    </row>
    <row r="85" spans="1:7" ht="12.75">
      <c r="A85" s="54">
        <f t="shared" si="6"/>
        <v>65</v>
      </c>
      <c r="B85" s="57">
        <f t="shared" si="7"/>
        <v>2770.673447971521</v>
      </c>
      <c r="C85" s="57">
        <f t="shared" si="2"/>
        <v>394.3065550594194</v>
      </c>
      <c r="D85" s="58">
        <f t="shared" si="3"/>
        <v>3164.98000303094</v>
      </c>
      <c r="E85" s="57">
        <f t="shared" si="8"/>
        <v>91862.89976628912</v>
      </c>
      <c r="F85" s="56">
        <f t="shared" si="5"/>
        <v>43295</v>
      </c>
      <c r="G85" s="31"/>
    </row>
    <row r="86" spans="1:7" ht="12.75">
      <c r="A86" s="54">
        <f t="shared" si="6"/>
        <v>66</v>
      </c>
      <c r="B86" s="57">
        <f t="shared" si="7"/>
        <v>2782.217920671402</v>
      </c>
      <c r="C86" s="57">
        <f t="shared" si="2"/>
        <v>382.762082359538</v>
      </c>
      <c r="D86" s="58">
        <f t="shared" si="3"/>
        <v>3164.98000303094</v>
      </c>
      <c r="E86" s="57">
        <f t="shared" si="8"/>
        <v>89080.68184561771</v>
      </c>
      <c r="F86" s="56">
        <f t="shared" si="5"/>
        <v>43310</v>
      </c>
      <c r="G86" s="31"/>
    </row>
    <row r="87" spans="1:7" ht="12.75">
      <c r="A87" s="54">
        <f t="shared" si="6"/>
        <v>67</v>
      </c>
      <c r="B87" s="57">
        <f t="shared" si="7"/>
        <v>2793.8104953408665</v>
      </c>
      <c r="C87" s="57">
        <f aca="true" t="shared" si="9" ref="C87:C116">IF(A87="","",E86*$D$15/24)</f>
        <v>371.1695076900738</v>
      </c>
      <c r="D87" s="58">
        <f aca="true" t="shared" si="10" ref="D87:D116">($B$17*$D$15/24)/(1-(1/((1+$D$15/24))^$D$14))</f>
        <v>3164.98000303094</v>
      </c>
      <c r="E87" s="57">
        <f t="shared" si="8"/>
        <v>86286.87135027685</v>
      </c>
      <c r="F87" s="56">
        <f aca="true" t="shared" si="11" ref="F87:F116">IF(A87="","",F86+15)</f>
        <v>43325</v>
      </c>
      <c r="G87" s="31"/>
    </row>
    <row r="88" spans="1:7" ht="12.75">
      <c r="A88" s="54">
        <f t="shared" si="6"/>
        <v>68</v>
      </c>
      <c r="B88" s="57">
        <f t="shared" si="7"/>
        <v>2805.4513724047865</v>
      </c>
      <c r="C88" s="57">
        <f t="shared" si="9"/>
        <v>359.52863062615353</v>
      </c>
      <c r="D88" s="58">
        <f t="shared" si="10"/>
        <v>3164.98000303094</v>
      </c>
      <c r="E88" s="57">
        <f t="shared" si="8"/>
        <v>83481.41997787206</v>
      </c>
      <c r="F88" s="56">
        <f t="shared" si="11"/>
        <v>43340</v>
      </c>
      <c r="G88" s="31"/>
    </row>
    <row r="89" spans="1:7" ht="12.75">
      <c r="A89" s="54">
        <f t="shared" si="6"/>
        <v>69</v>
      </c>
      <c r="B89" s="57">
        <f t="shared" si="7"/>
        <v>2817.14075312314</v>
      </c>
      <c r="C89" s="57">
        <f t="shared" si="9"/>
        <v>347.83924990780025</v>
      </c>
      <c r="D89" s="58">
        <f t="shared" si="10"/>
        <v>3164.98000303094</v>
      </c>
      <c r="E89" s="57">
        <f t="shared" si="8"/>
        <v>80664.27922474893</v>
      </c>
      <c r="F89" s="56">
        <f t="shared" si="11"/>
        <v>43355</v>
      </c>
      <c r="G89" s="31"/>
    </row>
    <row r="90" spans="1:7" ht="12.75">
      <c r="A90" s="54">
        <f t="shared" si="6"/>
        <v>70</v>
      </c>
      <c r="B90" s="57">
        <f t="shared" si="7"/>
        <v>2828.878839594486</v>
      </c>
      <c r="C90" s="57">
        <f t="shared" si="9"/>
        <v>336.1011634364539</v>
      </c>
      <c r="D90" s="58">
        <f t="shared" si="10"/>
        <v>3164.98000303094</v>
      </c>
      <c r="E90" s="57">
        <f t="shared" si="8"/>
        <v>77835.40038515444</v>
      </c>
      <c r="F90" s="56">
        <f t="shared" si="11"/>
        <v>43370</v>
      </c>
      <c r="G90" s="31"/>
    </row>
    <row r="91" spans="1:7" ht="12.75">
      <c r="A91" s="54">
        <f t="shared" si="6"/>
        <v>71</v>
      </c>
      <c r="B91" s="57">
        <f t="shared" si="7"/>
        <v>2840.6658347594635</v>
      </c>
      <c r="C91" s="57">
        <f t="shared" si="9"/>
        <v>324.31416827147683</v>
      </c>
      <c r="D91" s="58">
        <f t="shared" si="10"/>
        <v>3164.98000303094</v>
      </c>
      <c r="E91" s="57">
        <f t="shared" si="8"/>
        <v>74994.73455039498</v>
      </c>
      <c r="F91" s="56">
        <f t="shared" si="11"/>
        <v>43385</v>
      </c>
      <c r="G91" s="31"/>
    </row>
    <row r="92" spans="1:7" ht="12.75">
      <c r="A92" s="54">
        <f t="shared" si="6"/>
        <v>72</v>
      </c>
      <c r="B92" s="57">
        <f t="shared" si="7"/>
        <v>2852.5019424042944</v>
      </c>
      <c r="C92" s="57">
        <f t="shared" si="9"/>
        <v>312.47806062664574</v>
      </c>
      <c r="D92" s="58">
        <f t="shared" si="10"/>
        <v>3164.98000303094</v>
      </c>
      <c r="E92" s="57">
        <f t="shared" si="8"/>
        <v>72142.23260799068</v>
      </c>
      <c r="F92" s="56">
        <f t="shared" si="11"/>
        <v>43400</v>
      </c>
      <c r="G92" s="31"/>
    </row>
    <row r="93" spans="1:7" ht="12.75">
      <c r="A93" s="54">
        <f t="shared" si="6"/>
        <v>73</v>
      </c>
      <c r="B93" s="57">
        <f t="shared" si="7"/>
        <v>2864.3873671643123</v>
      </c>
      <c r="C93" s="57">
        <f t="shared" si="9"/>
        <v>300.59263586662786</v>
      </c>
      <c r="D93" s="58">
        <f t="shared" si="10"/>
        <v>3164.98000303094</v>
      </c>
      <c r="E93" s="57">
        <f t="shared" si="8"/>
        <v>69277.84524082637</v>
      </c>
      <c r="F93" s="56">
        <f t="shared" si="11"/>
        <v>43415</v>
      </c>
      <c r="G93" s="31"/>
    </row>
    <row r="94" spans="1:7" ht="12.75">
      <c r="A94" s="54">
        <f t="shared" si="6"/>
        <v>74</v>
      </c>
      <c r="B94" s="57">
        <f t="shared" si="7"/>
        <v>2876.322314527497</v>
      </c>
      <c r="C94" s="57">
        <f t="shared" si="9"/>
        <v>288.65768850344324</v>
      </c>
      <c r="D94" s="58">
        <f t="shared" si="10"/>
        <v>3164.98000303094</v>
      </c>
      <c r="E94" s="57">
        <f t="shared" si="8"/>
        <v>66401.52292629887</v>
      </c>
      <c r="F94" s="56">
        <f t="shared" si="11"/>
        <v>43430</v>
      </c>
      <c r="G94" s="31"/>
    </row>
    <row r="95" spans="1:7" ht="12.75">
      <c r="A95" s="54">
        <f t="shared" si="6"/>
        <v>75</v>
      </c>
      <c r="B95" s="57">
        <f t="shared" si="7"/>
        <v>2888.3069908380285</v>
      </c>
      <c r="C95" s="57">
        <f t="shared" si="9"/>
        <v>276.673012192912</v>
      </c>
      <c r="D95" s="58">
        <f t="shared" si="10"/>
        <v>3164.98000303094</v>
      </c>
      <c r="E95" s="57">
        <f t="shared" si="8"/>
        <v>63513.215935460845</v>
      </c>
      <c r="F95" s="56">
        <f t="shared" si="11"/>
        <v>43445</v>
      </c>
      <c r="G95" s="31"/>
    </row>
    <row r="96" spans="1:7" ht="12.75">
      <c r="A96" s="54">
        <f t="shared" si="6"/>
        <v>76</v>
      </c>
      <c r="B96" s="57">
        <f t="shared" si="7"/>
        <v>2900.3416032998534</v>
      </c>
      <c r="C96" s="57">
        <f t="shared" si="9"/>
        <v>264.63839973108685</v>
      </c>
      <c r="D96" s="58">
        <f t="shared" si="10"/>
        <v>3164.98000303094</v>
      </c>
      <c r="E96" s="57">
        <f t="shared" si="8"/>
        <v>60612.874332160995</v>
      </c>
      <c r="F96" s="56">
        <f t="shared" si="11"/>
        <v>43460</v>
      </c>
      <c r="G96" s="31"/>
    </row>
    <row r="97" spans="1:7" ht="12.75">
      <c r="A97" s="54">
        <f t="shared" si="6"/>
        <v>77</v>
      </c>
      <c r="B97" s="57">
        <f t="shared" si="7"/>
        <v>2912.4263599802694</v>
      </c>
      <c r="C97" s="57">
        <f t="shared" si="9"/>
        <v>252.55364305067084</v>
      </c>
      <c r="D97" s="58">
        <f t="shared" si="10"/>
        <v>3164.98000303094</v>
      </c>
      <c r="E97" s="57">
        <f t="shared" si="8"/>
        <v>57700.44797218072</v>
      </c>
      <c r="F97" s="56">
        <f t="shared" si="11"/>
        <v>43475</v>
      </c>
      <c r="G97" s="31"/>
    </row>
    <row r="98" spans="1:7" ht="12.75">
      <c r="A98" s="54">
        <f t="shared" si="6"/>
        <v>78</v>
      </c>
      <c r="B98" s="57">
        <f t="shared" si="7"/>
        <v>2924.5614698135205</v>
      </c>
      <c r="C98" s="57">
        <f t="shared" si="9"/>
        <v>240.4185332174197</v>
      </c>
      <c r="D98" s="58">
        <f t="shared" si="10"/>
        <v>3164.98000303094</v>
      </c>
      <c r="E98" s="57">
        <f t="shared" si="8"/>
        <v>54775.886502367204</v>
      </c>
      <c r="F98" s="56">
        <f t="shared" si="11"/>
        <v>43490</v>
      </c>
      <c r="G98" s="31"/>
    </row>
    <row r="99" spans="1:7" ht="12.75">
      <c r="A99" s="54">
        <f t="shared" si="6"/>
        <v>79</v>
      </c>
      <c r="B99" s="57">
        <f t="shared" si="7"/>
        <v>2936.7471426044103</v>
      </c>
      <c r="C99" s="57">
        <f t="shared" si="9"/>
        <v>228.23286042653004</v>
      </c>
      <c r="D99" s="58">
        <f t="shared" si="10"/>
        <v>3164.98000303094</v>
      </c>
      <c r="E99" s="57">
        <f t="shared" si="8"/>
        <v>51839.13935976279</v>
      </c>
      <c r="F99" s="56">
        <f t="shared" si="11"/>
        <v>43505</v>
      </c>
      <c r="G99" s="31"/>
    </row>
    <row r="100" spans="1:7" ht="12.75">
      <c r="A100" s="54">
        <f t="shared" si="6"/>
        <v>80</v>
      </c>
      <c r="B100" s="57">
        <f t="shared" si="7"/>
        <v>2948.9835890319287</v>
      </c>
      <c r="C100" s="57">
        <f t="shared" si="9"/>
        <v>215.99641399901165</v>
      </c>
      <c r="D100" s="58">
        <f t="shared" si="10"/>
        <v>3164.98000303094</v>
      </c>
      <c r="E100" s="57">
        <f t="shared" si="8"/>
        <v>48890.15577073086</v>
      </c>
      <c r="F100" s="56">
        <f t="shared" si="11"/>
        <v>43520</v>
      </c>
      <c r="G100" s="31"/>
    </row>
    <row r="101" spans="1:7" ht="12.75">
      <c r="A101" s="54">
        <f t="shared" si="6"/>
        <v>81</v>
      </c>
      <c r="B101" s="57">
        <f t="shared" si="7"/>
        <v>2961.271020652895</v>
      </c>
      <c r="C101" s="57">
        <f t="shared" si="9"/>
        <v>203.70898237804525</v>
      </c>
      <c r="D101" s="58">
        <f t="shared" si="10"/>
        <v>3164.98000303094</v>
      </c>
      <c r="E101" s="57">
        <f t="shared" si="8"/>
        <v>45928.88475007797</v>
      </c>
      <c r="F101" s="56">
        <f t="shared" si="11"/>
        <v>43535</v>
      </c>
      <c r="G101" s="31"/>
    </row>
    <row r="102" spans="1:7" ht="12.75">
      <c r="A102" s="54">
        <f t="shared" si="6"/>
        <v>82</v>
      </c>
      <c r="B102" s="57">
        <f t="shared" si="7"/>
        <v>2973.6096499056152</v>
      </c>
      <c r="C102" s="57">
        <f t="shared" si="9"/>
        <v>191.37035312532487</v>
      </c>
      <c r="D102" s="58">
        <f t="shared" si="10"/>
        <v>3164.98000303094</v>
      </c>
      <c r="E102" s="57">
        <f t="shared" si="8"/>
        <v>42955.27510017235</v>
      </c>
      <c r="F102" s="56">
        <f t="shared" si="11"/>
        <v>43550</v>
      </c>
      <c r="G102" s="31"/>
    </row>
    <row r="103" spans="1:7" ht="12.75">
      <c r="A103" s="54">
        <f t="shared" si="6"/>
        <v>83</v>
      </c>
      <c r="B103" s="57">
        <f t="shared" si="7"/>
        <v>2985.9996901135555</v>
      </c>
      <c r="C103" s="57">
        <f t="shared" si="9"/>
        <v>178.98031291738482</v>
      </c>
      <c r="D103" s="58">
        <f t="shared" si="10"/>
        <v>3164.98000303094</v>
      </c>
      <c r="E103" s="57">
        <f t="shared" si="8"/>
        <v>39969.2754100588</v>
      </c>
      <c r="F103" s="56">
        <f t="shared" si="11"/>
        <v>43565</v>
      </c>
      <c r="G103" s="31"/>
    </row>
    <row r="104" spans="1:7" ht="12.75">
      <c r="A104" s="54">
        <f t="shared" si="6"/>
        <v>84</v>
      </c>
      <c r="B104" s="57">
        <f t="shared" si="7"/>
        <v>2998.4413554890284</v>
      </c>
      <c r="C104" s="57">
        <f t="shared" si="9"/>
        <v>166.53864754191167</v>
      </c>
      <c r="D104" s="58">
        <f t="shared" si="10"/>
        <v>3164.98000303094</v>
      </c>
      <c r="E104" s="57">
        <f t="shared" si="8"/>
        <v>36970.83405456977</v>
      </c>
      <c r="F104" s="56">
        <f t="shared" si="11"/>
        <v>43580</v>
      </c>
      <c r="G104" s="31"/>
    </row>
    <row r="105" spans="1:7" ht="12.75">
      <c r="A105" s="54">
        <f t="shared" si="6"/>
        <v>85</v>
      </c>
      <c r="B105" s="57">
        <f t="shared" si="7"/>
        <v>3010.9348611368996</v>
      </c>
      <c r="C105" s="57">
        <f t="shared" si="9"/>
        <v>154.0451418940407</v>
      </c>
      <c r="D105" s="58">
        <f t="shared" si="10"/>
        <v>3164.98000303094</v>
      </c>
      <c r="E105" s="57">
        <f t="shared" si="8"/>
        <v>33959.89919343287</v>
      </c>
      <c r="F105" s="56">
        <f t="shared" si="11"/>
        <v>43595</v>
      </c>
      <c r="G105" s="31"/>
    </row>
    <row r="106" spans="1:7" ht="12.75">
      <c r="A106" s="54">
        <f t="shared" si="6"/>
        <v>86</v>
      </c>
      <c r="B106" s="57">
        <f t="shared" si="7"/>
        <v>3023.480423058303</v>
      </c>
      <c r="C106" s="57">
        <f t="shared" si="9"/>
        <v>141.49957997263698</v>
      </c>
      <c r="D106" s="58">
        <f t="shared" si="10"/>
        <v>3164.98000303094</v>
      </c>
      <c r="E106" s="57">
        <f t="shared" si="8"/>
        <v>30936.41877037457</v>
      </c>
      <c r="F106" s="56">
        <f t="shared" si="11"/>
        <v>43610</v>
      </c>
      <c r="G106" s="31"/>
    </row>
    <row r="107" spans="1:7" ht="12.75">
      <c r="A107" s="54">
        <f t="shared" si="6"/>
        <v>87</v>
      </c>
      <c r="B107" s="57">
        <f t="shared" si="7"/>
        <v>3036.0782581543795</v>
      </c>
      <c r="C107" s="57">
        <f t="shared" si="9"/>
        <v>128.9017448765607</v>
      </c>
      <c r="D107" s="58">
        <f t="shared" si="10"/>
        <v>3164.98000303094</v>
      </c>
      <c r="E107" s="57">
        <f t="shared" si="8"/>
        <v>27900.34051222019</v>
      </c>
      <c r="F107" s="56">
        <f t="shared" si="11"/>
        <v>43625</v>
      </c>
      <c r="G107" s="31"/>
    </row>
    <row r="108" spans="1:7" ht="12.75">
      <c r="A108" s="54">
        <f t="shared" si="6"/>
        <v>88</v>
      </c>
      <c r="B108" s="57">
        <f t="shared" si="7"/>
        <v>3048.7285842300225</v>
      </c>
      <c r="C108" s="57">
        <f t="shared" si="9"/>
        <v>116.25141880091746</v>
      </c>
      <c r="D108" s="58">
        <f t="shared" si="10"/>
        <v>3164.98000303094</v>
      </c>
      <c r="E108" s="57">
        <f t="shared" si="8"/>
        <v>24851.61192799017</v>
      </c>
      <c r="F108" s="56">
        <f t="shared" si="11"/>
        <v>43640</v>
      </c>
      <c r="G108" s="31"/>
    </row>
    <row r="109" spans="1:7" ht="12.75">
      <c r="A109" s="54">
        <f t="shared" si="6"/>
        <v>89</v>
      </c>
      <c r="B109" s="57">
        <f t="shared" si="7"/>
        <v>3061.431619997648</v>
      </c>
      <c r="C109" s="57">
        <f t="shared" si="9"/>
        <v>103.54838303329238</v>
      </c>
      <c r="D109" s="58">
        <f t="shared" si="10"/>
        <v>3164.98000303094</v>
      </c>
      <c r="E109" s="57">
        <f t="shared" si="8"/>
        <v>21790.18030799252</v>
      </c>
      <c r="F109" s="56">
        <f t="shared" si="11"/>
        <v>43655</v>
      </c>
      <c r="G109" s="31"/>
    </row>
    <row r="110" spans="1:7" ht="12.75">
      <c r="A110" s="54">
        <f t="shared" si="6"/>
        <v>90</v>
      </c>
      <c r="B110" s="57">
        <f t="shared" si="7"/>
        <v>3074.1875850809715</v>
      </c>
      <c r="C110" s="57">
        <f t="shared" si="9"/>
        <v>90.79241794996882</v>
      </c>
      <c r="D110" s="58">
        <f t="shared" si="10"/>
        <v>3164.98000303094</v>
      </c>
      <c r="E110" s="57">
        <f t="shared" si="8"/>
        <v>18715.99272291155</v>
      </c>
      <c r="F110" s="56">
        <f t="shared" si="11"/>
        <v>43670</v>
      </c>
      <c r="G110" s="31"/>
    </row>
    <row r="111" spans="1:7" ht="12.75">
      <c r="A111" s="54">
        <f t="shared" si="6"/>
        <v>91</v>
      </c>
      <c r="B111" s="57">
        <f t="shared" si="7"/>
        <v>3086.996700018809</v>
      </c>
      <c r="C111" s="57">
        <f t="shared" si="9"/>
        <v>77.98330301213146</v>
      </c>
      <c r="D111" s="58">
        <f t="shared" si="10"/>
        <v>3164.98000303094</v>
      </c>
      <c r="E111" s="57">
        <f t="shared" si="8"/>
        <v>15628.996022892741</v>
      </c>
      <c r="F111" s="56">
        <f t="shared" si="11"/>
        <v>43685</v>
      </c>
      <c r="G111" s="31"/>
    </row>
    <row r="112" spans="1:7" ht="12.75">
      <c r="A112" s="54">
        <f t="shared" si="6"/>
        <v>92</v>
      </c>
      <c r="B112" s="57">
        <f t="shared" si="7"/>
        <v>3099.8591862688872</v>
      </c>
      <c r="C112" s="57">
        <f t="shared" si="9"/>
        <v>65.1208167620531</v>
      </c>
      <c r="D112" s="58">
        <f t="shared" si="10"/>
        <v>3164.98000303094</v>
      </c>
      <c r="E112" s="57">
        <f t="shared" si="8"/>
        <v>12529.136836623853</v>
      </c>
      <c r="F112" s="56">
        <f t="shared" si="11"/>
        <v>43700</v>
      </c>
      <c r="G112" s="31"/>
    </row>
    <row r="113" spans="1:7" ht="12.75">
      <c r="A113" s="54">
        <f t="shared" si="6"/>
        <v>93</v>
      </c>
      <c r="B113" s="57">
        <f t="shared" si="7"/>
        <v>3112.775266211674</v>
      </c>
      <c r="C113" s="57">
        <f t="shared" si="9"/>
        <v>52.20473681926606</v>
      </c>
      <c r="D113" s="58">
        <f t="shared" si="10"/>
        <v>3164.98000303094</v>
      </c>
      <c r="E113" s="57">
        <f t="shared" si="8"/>
        <v>9416.361570412178</v>
      </c>
      <c r="F113" s="56">
        <f t="shared" si="11"/>
        <v>43715</v>
      </c>
      <c r="G113" s="31"/>
    </row>
    <row r="114" spans="1:7" ht="12.75">
      <c r="A114" s="54">
        <f t="shared" si="6"/>
        <v>94</v>
      </c>
      <c r="B114" s="57">
        <f t="shared" si="7"/>
        <v>3125.7451631542226</v>
      </c>
      <c r="C114" s="57">
        <f t="shared" si="9"/>
        <v>39.23483987671741</v>
      </c>
      <c r="D114" s="58">
        <f t="shared" si="10"/>
        <v>3164.98000303094</v>
      </c>
      <c r="E114" s="57">
        <f t="shared" si="8"/>
        <v>6290.616407257956</v>
      </c>
      <c r="F114" s="56">
        <f t="shared" si="11"/>
        <v>43730</v>
      </c>
      <c r="G114" s="31"/>
    </row>
    <row r="115" spans="1:7" ht="12.75">
      <c r="A115" s="54">
        <f t="shared" si="6"/>
        <v>95</v>
      </c>
      <c r="B115" s="57">
        <f t="shared" si="7"/>
        <v>3138.7691013340323</v>
      </c>
      <c r="C115" s="57">
        <f t="shared" si="9"/>
        <v>26.210901696908152</v>
      </c>
      <c r="D115" s="58">
        <f t="shared" si="10"/>
        <v>3164.98000303094</v>
      </c>
      <c r="E115" s="57">
        <f t="shared" si="8"/>
        <v>3151.8473059239236</v>
      </c>
      <c r="F115" s="56">
        <f t="shared" si="11"/>
        <v>43745</v>
      </c>
      <c r="G115" s="31"/>
    </row>
    <row r="116" spans="1:7" ht="12.75">
      <c r="A116" s="54">
        <f t="shared" si="6"/>
        <v>96</v>
      </c>
      <c r="B116" s="57">
        <f t="shared" si="7"/>
        <v>3151.847305922924</v>
      </c>
      <c r="C116" s="57">
        <f t="shared" si="9"/>
        <v>13.13269710801635</v>
      </c>
      <c r="D116" s="58">
        <f t="shared" si="10"/>
        <v>3164.98000303094</v>
      </c>
      <c r="E116" s="57">
        <f t="shared" si="8"/>
        <v>9.995346772484481E-10</v>
      </c>
      <c r="F116" s="56">
        <f t="shared" si="11"/>
        <v>43760</v>
      </c>
      <c r="G116" s="31"/>
    </row>
    <row r="117" spans="1:7" ht="12.75">
      <c r="A117" s="54"/>
      <c r="B117" s="57"/>
      <c r="C117" s="57"/>
      <c r="D117" s="57"/>
      <c r="E117" s="57"/>
      <c r="F117" s="56"/>
      <c r="G117" s="31"/>
    </row>
    <row r="118" spans="1:7" ht="12.75">
      <c r="A118" s="54"/>
      <c r="B118" s="57"/>
      <c r="C118" s="57"/>
      <c r="D118" s="57"/>
      <c r="E118" s="57"/>
      <c r="F118" s="56"/>
      <c r="G118" s="31"/>
    </row>
    <row r="119" spans="1:7" ht="12.75">
      <c r="A119" s="31"/>
      <c r="B119" s="55">
        <f>SUM(B21:B117)</f>
        <v>249999.99999999904</v>
      </c>
      <c r="C119" s="55">
        <f>SUM(C21:C68)</f>
        <v>39351.82736155028</v>
      </c>
      <c r="D119" s="55">
        <f>SUM(D21:D116)</f>
        <v>303838.08029097</v>
      </c>
      <c r="E119" s="55" t="s">
        <v>17</v>
      </c>
      <c r="F119" s="31"/>
      <c r="G119" s="31"/>
    </row>
    <row r="120" spans="1:7" ht="12.75">
      <c r="A120" s="31"/>
      <c r="B120" s="31"/>
      <c r="C120" s="31"/>
      <c r="D120" s="31"/>
      <c r="E120" s="31"/>
      <c r="F120" s="31"/>
      <c r="G120" s="31"/>
    </row>
    <row r="121" spans="1:7" ht="12.75">
      <c r="A121" s="31"/>
      <c r="B121" s="31"/>
      <c r="C121" s="31"/>
      <c r="D121" s="31"/>
      <c r="E121" s="31"/>
      <c r="F121" s="31"/>
      <c r="G121" s="31"/>
    </row>
    <row r="122" spans="1:7" ht="12.75">
      <c r="A122" s="31"/>
      <c r="B122" s="59">
        <f>B119</f>
        <v>249999.99999999904</v>
      </c>
      <c r="C122" s="59">
        <f>C119</f>
        <v>39351.82736155028</v>
      </c>
      <c r="D122" s="60">
        <f>C122/B122</f>
        <v>0.1574073094462017</v>
      </c>
      <c r="E122" s="31"/>
      <c r="F122" s="31"/>
      <c r="G122" s="31"/>
    </row>
    <row r="123" spans="1:7" ht="12.75">
      <c r="A123" s="31"/>
      <c r="B123" s="31">
        <f>250000/0.72</f>
        <v>347222.22222222225</v>
      </c>
      <c r="C123" s="59">
        <f>B123-B122</f>
        <v>97222.22222222321</v>
      </c>
      <c r="D123" s="61">
        <f>C123/B123</f>
        <v>0.2800000000000028</v>
      </c>
      <c r="E123" s="31"/>
      <c r="F123" s="31"/>
      <c r="G123" s="31"/>
    </row>
    <row r="124" spans="1:7" ht="12.75">
      <c r="A124" s="31"/>
      <c r="B124" s="31"/>
      <c r="C124" s="31"/>
      <c r="D124" s="31"/>
      <c r="E124" s="31"/>
      <c r="F124" s="31"/>
      <c r="G124" s="31"/>
    </row>
    <row r="125" spans="1:7" ht="12.75">
      <c r="A125" s="31"/>
      <c r="B125" s="59">
        <f>B119</f>
        <v>249999.99999999904</v>
      </c>
      <c r="C125" s="59">
        <f>C119</f>
        <v>39351.82736155028</v>
      </c>
      <c r="D125" s="60">
        <f>C125/B125</f>
        <v>0.1574073094462017</v>
      </c>
      <c r="E125" s="31"/>
      <c r="F125" s="31"/>
      <c r="G125" s="31"/>
    </row>
    <row r="126" spans="1:7" ht="12.75">
      <c r="A126" s="31"/>
      <c r="B126" s="31"/>
      <c r="C126" s="31"/>
      <c r="D126" s="31"/>
      <c r="E126" s="31"/>
      <c r="F126" s="31"/>
      <c r="G126" s="31"/>
    </row>
    <row r="127" spans="1:7" ht="12.75">
      <c r="A127" s="31"/>
      <c r="B127" s="31"/>
      <c r="C127" s="31"/>
      <c r="D127" s="31"/>
      <c r="E127" s="31"/>
      <c r="F127" s="31"/>
      <c r="G127" s="31"/>
    </row>
    <row r="128" spans="1:7" ht="12.75">
      <c r="A128" s="31"/>
      <c r="B128" s="31"/>
      <c r="C128" s="31"/>
      <c r="D128" s="31"/>
      <c r="E128" s="31"/>
      <c r="F128" s="31"/>
      <c r="G128" s="31"/>
    </row>
    <row r="129" spans="1:7" ht="12.75">
      <c r="A129" s="31"/>
      <c r="B129" s="31"/>
      <c r="C129" s="31"/>
      <c r="D129" s="31"/>
      <c r="E129" s="31"/>
      <c r="F129" s="31"/>
      <c r="G129" s="31"/>
    </row>
    <row r="130" spans="1:7" ht="12.75">
      <c r="A130" s="31"/>
      <c r="B130" s="31"/>
      <c r="C130" s="31"/>
      <c r="D130" s="31"/>
      <c r="E130" s="31"/>
      <c r="F130" s="31"/>
      <c r="G130" s="31"/>
    </row>
    <row r="131" spans="1:7" ht="12.75">
      <c r="A131" s="31"/>
      <c r="B131" s="31"/>
      <c r="C131" s="31"/>
      <c r="D131" s="31"/>
      <c r="E131" s="31"/>
      <c r="F131" s="31"/>
      <c r="G131" s="31"/>
    </row>
    <row r="132" spans="1:7" ht="12.75">
      <c r="A132" s="31"/>
      <c r="B132" s="31"/>
      <c r="C132" s="31"/>
      <c r="D132" s="31"/>
      <c r="E132" s="31"/>
      <c r="F132" s="31"/>
      <c r="G132" s="31"/>
    </row>
    <row r="133" spans="1:7" ht="12.75">
      <c r="A133" s="31"/>
      <c r="B133" s="31"/>
      <c r="C133" s="31"/>
      <c r="D133" s="31"/>
      <c r="E133" s="31"/>
      <c r="F133" s="31"/>
      <c r="G133" s="31"/>
    </row>
    <row r="134" spans="1:7" ht="12.75">
      <c r="A134" s="31"/>
      <c r="B134" s="31"/>
      <c r="C134" s="31"/>
      <c r="D134" s="31"/>
      <c r="E134" s="31"/>
      <c r="F134" s="31"/>
      <c r="G134" s="31"/>
    </row>
    <row r="135" spans="1:7" ht="12.75">
      <c r="A135" s="31"/>
      <c r="B135" s="31"/>
      <c r="C135" s="31"/>
      <c r="D135" s="31"/>
      <c r="E135" s="31"/>
      <c r="F135" s="31"/>
      <c r="G135" s="31"/>
    </row>
    <row r="136" spans="1:7" ht="12.75">
      <c r="A136" s="31"/>
      <c r="B136" s="31"/>
      <c r="C136" s="31"/>
      <c r="D136" s="31"/>
      <c r="E136" s="31"/>
      <c r="F136" s="31"/>
      <c r="G136" s="31"/>
    </row>
    <row r="137" spans="1:7" ht="12.75">
      <c r="A137" s="31"/>
      <c r="B137" s="31"/>
      <c r="C137" s="31"/>
      <c r="D137" s="31"/>
      <c r="E137" s="31"/>
      <c r="F137" s="31"/>
      <c r="G137" s="31"/>
    </row>
    <row r="138" spans="1:7" ht="12.75">
      <c r="A138" s="31"/>
      <c r="B138" s="31"/>
      <c r="C138" s="31"/>
      <c r="D138" s="31"/>
      <c r="E138" s="31"/>
      <c r="F138" s="31"/>
      <c r="G138" s="31"/>
    </row>
    <row r="139" spans="1:7" ht="12.75">
      <c r="A139" s="31"/>
      <c r="B139" s="31"/>
      <c r="C139" s="31"/>
      <c r="D139" s="31"/>
      <c r="E139" s="31"/>
      <c r="F139" s="31"/>
      <c r="G139" s="31"/>
    </row>
    <row r="140" spans="1:7" ht="12.75">
      <c r="A140" s="31"/>
      <c r="B140" s="31"/>
      <c r="C140" s="31"/>
      <c r="D140" s="31"/>
      <c r="E140" s="31"/>
      <c r="F140" s="31"/>
      <c r="G140" s="31"/>
    </row>
    <row r="141" spans="1:7" ht="12.75">
      <c r="A141" s="31"/>
      <c r="B141" s="31"/>
      <c r="C141" s="31"/>
      <c r="D141" s="31"/>
      <c r="E141" s="31"/>
      <c r="F141" s="31"/>
      <c r="G141" s="31"/>
    </row>
    <row r="142" spans="1:7" ht="12.75">
      <c r="A142" s="31"/>
      <c r="B142" s="31"/>
      <c r="C142" s="31"/>
      <c r="D142" s="31"/>
      <c r="E142" s="31"/>
      <c r="F142" s="31"/>
      <c r="G142" s="31"/>
    </row>
    <row r="143" spans="1:7" ht="12.75">
      <c r="A143" s="31"/>
      <c r="B143" s="31"/>
      <c r="C143" s="31"/>
      <c r="D143" s="31"/>
      <c r="E143" s="31"/>
      <c r="F143" s="31"/>
      <c r="G143" s="31"/>
    </row>
    <row r="144" spans="1:7" ht="12.75">
      <c r="A144" s="31"/>
      <c r="B144" s="31"/>
      <c r="C144" s="31"/>
      <c r="D144" s="31"/>
      <c r="E144" s="31"/>
      <c r="F144" s="31"/>
      <c r="G144" s="31"/>
    </row>
    <row r="145" spans="1:7" ht="12.75">
      <c r="A145" s="31"/>
      <c r="B145" s="31"/>
      <c r="C145" s="31"/>
      <c r="D145" s="31"/>
      <c r="E145" s="31"/>
      <c r="F145" s="31"/>
      <c r="G145" s="31"/>
    </row>
    <row r="146" spans="1:7" ht="12.75">
      <c r="A146" s="31"/>
      <c r="B146" s="31"/>
      <c r="C146" s="31"/>
      <c r="D146" s="31"/>
      <c r="E146" s="31"/>
      <c r="F146" s="31"/>
      <c r="G146" s="31"/>
    </row>
    <row r="147" spans="1:7" ht="12.75">
      <c r="A147" s="31"/>
      <c r="B147" s="31"/>
      <c r="C147" s="31"/>
      <c r="D147" s="31"/>
      <c r="E147" s="31"/>
      <c r="F147" s="31"/>
      <c r="G147" s="31"/>
    </row>
    <row r="148" spans="1:7" ht="12.75">
      <c r="A148" s="31"/>
      <c r="B148" s="31"/>
      <c r="C148" s="31"/>
      <c r="D148" s="31"/>
      <c r="E148" s="31"/>
      <c r="F148" s="31"/>
      <c r="G148" s="31"/>
    </row>
    <row r="149" spans="1:7" ht="12.75">
      <c r="A149" s="31"/>
      <c r="B149" s="31"/>
      <c r="C149" s="31"/>
      <c r="D149" s="31"/>
      <c r="E149" s="31"/>
      <c r="F149" s="31"/>
      <c r="G149" s="31"/>
    </row>
    <row r="150" spans="1:7" ht="12.75">
      <c r="A150" s="31"/>
      <c r="B150" s="31"/>
      <c r="C150" s="31"/>
      <c r="D150" s="31"/>
      <c r="E150" s="31"/>
      <c r="F150" s="31"/>
      <c r="G150" s="31"/>
    </row>
    <row r="151" spans="1:7" ht="12.75">
      <c r="A151" s="31"/>
      <c r="B151" s="31"/>
      <c r="C151" s="31"/>
      <c r="D151" s="31"/>
      <c r="E151" s="31"/>
      <c r="F151" s="31"/>
      <c r="G151" s="31"/>
    </row>
    <row r="152" spans="1:7" ht="12.75">
      <c r="A152" s="31"/>
      <c r="B152" s="31"/>
      <c r="C152" s="31"/>
      <c r="D152" s="31"/>
      <c r="E152" s="31"/>
      <c r="F152" s="31"/>
      <c r="G152" s="31"/>
    </row>
    <row r="153" spans="1:7" ht="12.75">
      <c r="A153" s="31"/>
      <c r="B153" s="31"/>
      <c r="C153" s="31"/>
      <c r="D153" s="31"/>
      <c r="E153" s="31"/>
      <c r="F153" s="31"/>
      <c r="G153" s="31"/>
    </row>
    <row r="154" spans="1:7" ht="12.75">
      <c r="A154" s="31"/>
      <c r="B154" s="31"/>
      <c r="C154" s="31"/>
      <c r="D154" s="31"/>
      <c r="E154" s="31"/>
      <c r="F154" s="31"/>
      <c r="G154" s="31"/>
    </row>
    <row r="155" spans="1:7" ht="12.75">
      <c r="A155" s="31"/>
      <c r="B155" s="31"/>
      <c r="C155" s="31"/>
      <c r="D155" s="31"/>
      <c r="E155" s="31"/>
      <c r="F155" s="31"/>
      <c r="G155" s="31"/>
    </row>
    <row r="156" spans="1:7" ht="12.75">
      <c r="A156" s="31"/>
      <c r="B156" s="31"/>
      <c r="C156" s="31"/>
      <c r="D156" s="31"/>
      <c r="E156" s="31"/>
      <c r="F156" s="31"/>
      <c r="G156" s="31"/>
    </row>
    <row r="157" spans="1:7" ht="12.75">
      <c r="A157" s="31"/>
      <c r="B157" s="31"/>
      <c r="C157" s="31"/>
      <c r="D157" s="31"/>
      <c r="E157" s="31"/>
      <c r="F157" s="31"/>
      <c r="G157" s="31"/>
    </row>
    <row r="158" spans="1:7" ht="12.75">
      <c r="A158" s="31"/>
      <c r="B158" s="31"/>
      <c r="C158" s="31"/>
      <c r="D158" s="31"/>
      <c r="E158" s="31"/>
      <c r="F158" s="31"/>
      <c r="G158" s="31"/>
    </row>
    <row r="159" spans="1:7" ht="12.75">
      <c r="A159" s="31"/>
      <c r="B159" s="31"/>
      <c r="C159" s="31"/>
      <c r="D159" s="31"/>
      <c r="E159" s="31"/>
      <c r="F159" s="31"/>
      <c r="G159" s="31"/>
    </row>
    <row r="160" spans="1:7" ht="12.75">
      <c r="A160" s="31"/>
      <c r="B160" s="31"/>
      <c r="C160" s="31"/>
      <c r="D160" s="31"/>
      <c r="E160" s="31"/>
      <c r="F160" s="31"/>
      <c r="G160" s="31"/>
    </row>
    <row r="161" spans="1:7" ht="12.75">
      <c r="A161" s="31"/>
      <c r="B161" s="31"/>
      <c r="C161" s="31"/>
      <c r="D161" s="31"/>
      <c r="E161" s="31"/>
      <c r="F161" s="31"/>
      <c r="G161" s="31"/>
    </row>
    <row r="162" spans="1:7" ht="12.75">
      <c r="A162" s="31"/>
      <c r="B162" s="31"/>
      <c r="C162" s="31"/>
      <c r="D162" s="31"/>
      <c r="E162" s="31"/>
      <c r="F162" s="31"/>
      <c r="G162" s="31"/>
    </row>
    <row r="163" spans="1:7" ht="12.75">
      <c r="A163" s="31"/>
      <c r="B163" s="31"/>
      <c r="C163" s="31"/>
      <c r="D163" s="31"/>
      <c r="E163" s="31"/>
      <c r="F163" s="31"/>
      <c r="G163" s="31"/>
    </row>
    <row r="164" spans="1:7" ht="12.75">
      <c r="A164" s="31"/>
      <c r="B164" s="31"/>
      <c r="C164" s="31"/>
      <c r="D164" s="31"/>
      <c r="E164" s="31"/>
      <c r="F164" s="31"/>
      <c r="G164" s="31"/>
    </row>
    <row r="165" spans="1:7" ht="12.75">
      <c r="A165" s="31"/>
      <c r="B165" s="31"/>
      <c r="C165" s="31"/>
      <c r="D165" s="31"/>
      <c r="E165" s="31"/>
      <c r="F165" s="31"/>
      <c r="G165" s="31"/>
    </row>
    <row r="166" spans="1:7" ht="12.75">
      <c r="A166" s="31"/>
      <c r="B166" s="31"/>
      <c r="C166" s="31"/>
      <c r="D166" s="31"/>
      <c r="E166" s="31"/>
      <c r="F166" s="31"/>
      <c r="G166" s="31"/>
    </row>
    <row r="167" spans="1:7" ht="12.75">
      <c r="A167" s="31"/>
      <c r="B167" s="31"/>
      <c r="C167" s="31"/>
      <c r="D167" s="31"/>
      <c r="E167" s="31"/>
      <c r="F167" s="31"/>
      <c r="G167" s="31"/>
    </row>
    <row r="168" spans="1:7" ht="12.75">
      <c r="A168" s="31"/>
      <c r="B168" s="31"/>
      <c r="C168" s="31"/>
      <c r="D168" s="31"/>
      <c r="E168" s="31"/>
      <c r="F168" s="31"/>
      <c r="G168" s="31"/>
    </row>
    <row r="169" spans="1:7" ht="12.75">
      <c r="A169" s="31"/>
      <c r="B169" s="31"/>
      <c r="C169" s="31"/>
      <c r="D169" s="31"/>
      <c r="E169" s="31"/>
      <c r="F169" s="31"/>
      <c r="G169" s="31"/>
    </row>
    <row r="170" spans="1:7" ht="12.75">
      <c r="A170" s="31"/>
      <c r="B170" s="31"/>
      <c r="C170" s="31"/>
      <c r="D170" s="31"/>
      <c r="E170" s="31"/>
      <c r="F170" s="31"/>
      <c r="G170" s="31"/>
    </row>
    <row r="171" spans="1:7" ht="12.75">
      <c r="A171" s="31"/>
      <c r="B171" s="31"/>
      <c r="C171" s="31"/>
      <c r="D171" s="31"/>
      <c r="E171" s="31"/>
      <c r="F171" s="31"/>
      <c r="G171" s="31"/>
    </row>
    <row r="172" spans="1:7" ht="12.75">
      <c r="A172" s="31"/>
      <c r="B172" s="31"/>
      <c r="C172" s="31"/>
      <c r="D172" s="31"/>
      <c r="E172" s="31"/>
      <c r="F172" s="31"/>
      <c r="G172" s="31"/>
    </row>
    <row r="173" spans="1:7" ht="12.75">
      <c r="A173" s="31"/>
      <c r="B173" s="31"/>
      <c r="C173" s="31"/>
      <c r="D173" s="31"/>
      <c r="E173" s="31"/>
      <c r="F173" s="31"/>
      <c r="G173" s="31"/>
    </row>
    <row r="174" spans="1:7" ht="12.75">
      <c r="A174" s="31"/>
      <c r="B174" s="31"/>
      <c r="C174" s="31"/>
      <c r="D174" s="31"/>
      <c r="E174" s="31"/>
      <c r="F174" s="31"/>
      <c r="G174" s="31"/>
    </row>
    <row r="175" spans="1:7" ht="12.75">
      <c r="A175" s="31"/>
      <c r="B175" s="31"/>
      <c r="C175" s="31"/>
      <c r="D175" s="31"/>
      <c r="E175" s="31"/>
      <c r="F175" s="31"/>
      <c r="G175" s="31"/>
    </row>
    <row r="176" spans="1:7" ht="12.75">
      <c r="A176" s="31"/>
      <c r="B176" s="31"/>
      <c r="C176" s="31"/>
      <c r="D176" s="31"/>
      <c r="E176" s="31"/>
      <c r="F176" s="31"/>
      <c r="G176" s="31"/>
    </row>
    <row r="177" spans="1:7" ht="12.75">
      <c r="A177" s="31"/>
      <c r="B177" s="31"/>
      <c r="C177" s="31"/>
      <c r="D177" s="31"/>
      <c r="E177" s="31"/>
      <c r="F177" s="31"/>
      <c r="G177" s="31"/>
    </row>
    <row r="178" spans="1:7" ht="12.75">
      <c r="A178" s="31"/>
      <c r="B178" s="31"/>
      <c r="C178" s="31"/>
      <c r="D178" s="31"/>
      <c r="E178" s="31"/>
      <c r="F178" s="31"/>
      <c r="G178" s="31"/>
    </row>
    <row r="179" spans="1:7" ht="12.75">
      <c r="A179" s="31"/>
      <c r="B179" s="31"/>
      <c r="C179" s="31"/>
      <c r="D179" s="31"/>
      <c r="E179" s="31"/>
      <c r="F179" s="31"/>
      <c r="G179" s="31"/>
    </row>
    <row r="180" spans="1:7" ht="12.75">
      <c r="A180" s="31"/>
      <c r="B180" s="31"/>
      <c r="C180" s="31"/>
      <c r="D180" s="31"/>
      <c r="E180" s="31"/>
      <c r="F180" s="31"/>
      <c r="G180" s="31"/>
    </row>
    <row r="181" spans="1:7" ht="12.75">
      <c r="A181" s="31"/>
      <c r="B181" s="31"/>
      <c r="C181" s="31"/>
      <c r="D181" s="31"/>
      <c r="E181" s="31"/>
      <c r="F181" s="31"/>
      <c r="G181" s="31"/>
    </row>
    <row r="182" spans="1:7" ht="12.75">
      <c r="A182" s="31"/>
      <c r="B182" s="31"/>
      <c r="C182" s="31"/>
      <c r="D182" s="31"/>
      <c r="E182" s="31"/>
      <c r="F182" s="31"/>
      <c r="G182" s="31"/>
    </row>
    <row r="183" spans="1:7" ht="12.75">
      <c r="A183" s="31"/>
      <c r="B183" s="31"/>
      <c r="C183" s="31"/>
      <c r="D183" s="31"/>
      <c r="E183" s="31"/>
      <c r="F183" s="31"/>
      <c r="G183" s="31"/>
    </row>
    <row r="184" spans="1:7" ht="12.75">
      <c r="A184" s="31"/>
      <c r="B184" s="31"/>
      <c r="C184" s="31"/>
      <c r="D184" s="31"/>
      <c r="E184" s="31"/>
      <c r="F184" s="31"/>
      <c r="G184" s="31"/>
    </row>
    <row r="185" spans="1:7" ht="12.75">
      <c r="A185" s="31"/>
      <c r="B185" s="31"/>
      <c r="C185" s="31"/>
      <c r="D185" s="31"/>
      <c r="E185" s="31"/>
      <c r="F185" s="31"/>
      <c r="G185" s="31"/>
    </row>
    <row r="186" spans="1:7" ht="12.75">
      <c r="A186" s="31"/>
      <c r="B186" s="31"/>
      <c r="C186" s="31"/>
      <c r="D186" s="31"/>
      <c r="E186" s="31"/>
      <c r="F186" s="31"/>
      <c r="G186" s="31"/>
    </row>
    <row r="187" spans="1:7" ht="12.75">
      <c r="A187" s="31"/>
      <c r="B187" s="31"/>
      <c r="C187" s="31"/>
      <c r="D187" s="31"/>
      <c r="E187" s="31"/>
      <c r="F187" s="31"/>
      <c r="G187" s="31"/>
    </row>
    <row r="188" spans="1:7" ht="12.75">
      <c r="A188" s="31"/>
      <c r="B188" s="31"/>
      <c r="C188" s="31"/>
      <c r="D188" s="31"/>
      <c r="E188" s="31"/>
      <c r="F188" s="31"/>
      <c r="G188" s="31"/>
    </row>
    <row r="189" spans="1:7" ht="12.75">
      <c r="A189" s="31"/>
      <c r="B189" s="31"/>
      <c r="C189" s="31"/>
      <c r="D189" s="31"/>
      <c r="E189" s="31"/>
      <c r="F189" s="31"/>
      <c r="G189" s="31"/>
    </row>
    <row r="190" spans="1:7" ht="12.75">
      <c r="A190" s="31"/>
      <c r="B190" s="31"/>
      <c r="C190" s="31"/>
      <c r="D190" s="31"/>
      <c r="E190" s="31"/>
      <c r="F190" s="31"/>
      <c r="G190" s="31"/>
    </row>
    <row r="191" spans="1:7" ht="12.75">
      <c r="A191" s="31"/>
      <c r="B191" s="31"/>
      <c r="C191" s="31"/>
      <c r="D191" s="31"/>
      <c r="E191" s="31"/>
      <c r="F191" s="31"/>
      <c r="G191" s="31"/>
    </row>
    <row r="192" spans="1:7" ht="12.75">
      <c r="A192" s="31"/>
      <c r="B192" s="31"/>
      <c r="C192" s="31"/>
      <c r="D192" s="31"/>
      <c r="E192" s="31"/>
      <c r="F192" s="31"/>
      <c r="G192" s="31"/>
    </row>
    <row r="193" spans="1:7" ht="12.75">
      <c r="A193" s="31"/>
      <c r="B193" s="31"/>
      <c r="C193" s="31"/>
      <c r="D193" s="31"/>
      <c r="E193" s="31"/>
      <c r="F193" s="31"/>
      <c r="G193" s="31"/>
    </row>
    <row r="194" spans="1:7" ht="12.75">
      <c r="A194" s="31"/>
      <c r="B194" s="31"/>
      <c r="C194" s="31"/>
      <c r="D194" s="31"/>
      <c r="E194" s="31"/>
      <c r="F194" s="31"/>
      <c r="G194" s="31"/>
    </row>
    <row r="195" spans="1:7" ht="12.75">
      <c r="A195" s="31"/>
      <c r="B195" s="31"/>
      <c r="C195" s="31"/>
      <c r="D195" s="31"/>
      <c r="E195" s="31"/>
      <c r="F195" s="31"/>
      <c r="G195" s="31"/>
    </row>
    <row r="196" spans="1:7" ht="12.75">
      <c r="A196" s="31"/>
      <c r="B196" s="31"/>
      <c r="C196" s="31"/>
      <c r="D196" s="31"/>
      <c r="E196" s="31"/>
      <c r="F196" s="31"/>
      <c r="G196" s="31"/>
    </row>
    <row r="197" spans="1:7" ht="12.75">
      <c r="A197" s="31"/>
      <c r="B197" s="31"/>
      <c r="C197" s="31"/>
      <c r="D197" s="31"/>
      <c r="E197" s="31"/>
      <c r="F197" s="31"/>
      <c r="G197" s="31"/>
    </row>
    <row r="198" spans="1:7" ht="12.75">
      <c r="A198" s="31"/>
      <c r="B198" s="31"/>
      <c r="C198" s="31"/>
      <c r="D198" s="31"/>
      <c r="E198" s="31"/>
      <c r="F198" s="31"/>
      <c r="G198" s="31"/>
    </row>
    <row r="199" spans="1:7" ht="12.75">
      <c r="A199" s="31"/>
      <c r="B199" s="31"/>
      <c r="C199" s="31"/>
      <c r="D199" s="31"/>
      <c r="E199" s="31"/>
      <c r="F199" s="31"/>
      <c r="G199" s="31"/>
    </row>
    <row r="200" spans="1:7" ht="12.75">
      <c r="A200" s="31"/>
      <c r="B200" s="31"/>
      <c r="C200" s="31"/>
      <c r="D200" s="31"/>
      <c r="E200" s="31"/>
      <c r="F200" s="31"/>
      <c r="G200" s="31"/>
    </row>
    <row r="201" spans="1:7" ht="12.75">
      <c r="A201" s="31"/>
      <c r="B201" s="31"/>
      <c r="C201" s="31"/>
      <c r="D201" s="31"/>
      <c r="E201" s="31"/>
      <c r="F201" s="31"/>
      <c r="G201" s="31"/>
    </row>
    <row r="202" spans="1:7" ht="12.75">
      <c r="A202" s="31"/>
      <c r="B202" s="31"/>
      <c r="C202" s="31"/>
      <c r="D202" s="31"/>
      <c r="E202" s="31"/>
      <c r="F202" s="31"/>
      <c r="G202" s="31"/>
    </row>
    <row r="203" spans="1:7" ht="12.75">
      <c r="A203" s="31"/>
      <c r="B203" s="31"/>
      <c r="C203" s="31"/>
      <c r="D203" s="31"/>
      <c r="E203" s="31"/>
      <c r="F203" s="31"/>
      <c r="G203" s="31"/>
    </row>
    <row r="204" spans="1:7" ht="12.75">
      <c r="A204" s="31"/>
      <c r="B204" s="31"/>
      <c r="C204" s="31"/>
      <c r="D204" s="31"/>
      <c r="E204" s="31"/>
      <c r="F204" s="31"/>
      <c r="G204" s="31"/>
    </row>
    <row r="205" spans="1:7" ht="12.75">
      <c r="A205" s="31"/>
      <c r="B205" s="31"/>
      <c r="C205" s="31"/>
      <c r="D205" s="31"/>
      <c r="E205" s="31"/>
      <c r="F205" s="31"/>
      <c r="G205" s="31"/>
    </row>
    <row r="206" spans="1:7" ht="12.75">
      <c r="A206" s="31"/>
      <c r="B206" s="31"/>
      <c r="C206" s="31"/>
      <c r="D206" s="31"/>
      <c r="E206" s="31"/>
      <c r="F206" s="31"/>
      <c r="G206" s="31"/>
    </row>
    <row r="207" spans="1:7" ht="12.75">
      <c r="A207" s="31"/>
      <c r="B207" s="31"/>
      <c r="C207" s="31"/>
      <c r="D207" s="31"/>
      <c r="E207" s="31"/>
      <c r="F207" s="31"/>
      <c r="G207" s="31"/>
    </row>
    <row r="208" spans="1:7" ht="12.75">
      <c r="A208" s="31"/>
      <c r="B208" s="31"/>
      <c r="C208" s="31"/>
      <c r="D208" s="31"/>
      <c r="E208" s="31"/>
      <c r="F208" s="31"/>
      <c r="G208" s="31"/>
    </row>
    <row r="209" spans="1:7" ht="12.75">
      <c r="A209" s="31"/>
      <c r="B209" s="31"/>
      <c r="C209" s="31"/>
      <c r="D209" s="31"/>
      <c r="E209" s="31"/>
      <c r="F209" s="31"/>
      <c r="G209" s="31"/>
    </row>
    <row r="210" spans="1:7" ht="12.75">
      <c r="A210" s="31"/>
      <c r="B210" s="31"/>
      <c r="C210" s="31"/>
      <c r="D210" s="31"/>
      <c r="E210" s="31"/>
      <c r="F210" s="31"/>
      <c r="G210" s="31"/>
    </row>
    <row r="211" spans="1:7" ht="12.75">
      <c r="A211" s="31"/>
      <c r="B211" s="31"/>
      <c r="C211" s="31"/>
      <c r="D211" s="31"/>
      <c r="E211" s="31"/>
      <c r="F211" s="31"/>
      <c r="G211" s="31"/>
    </row>
    <row r="212" spans="1:7" ht="12.75">
      <c r="A212" s="31"/>
      <c r="B212" s="31"/>
      <c r="C212" s="31"/>
      <c r="D212" s="31"/>
      <c r="E212" s="31"/>
      <c r="F212" s="31"/>
      <c r="G212" s="31"/>
    </row>
    <row r="213" spans="1:7" ht="12.75">
      <c r="A213" s="31"/>
      <c r="B213" s="31"/>
      <c r="C213" s="31"/>
      <c r="D213" s="31"/>
      <c r="E213" s="31"/>
      <c r="F213" s="31"/>
      <c r="G213" s="31"/>
    </row>
    <row r="214" spans="1:7" ht="12.75">
      <c r="A214" s="31"/>
      <c r="B214" s="31"/>
      <c r="C214" s="31"/>
      <c r="D214" s="31"/>
      <c r="E214" s="31"/>
      <c r="F214" s="31"/>
      <c r="G214" s="31"/>
    </row>
    <row r="215" spans="1:7" ht="12.75">
      <c r="A215" s="31"/>
      <c r="B215" s="31"/>
      <c r="C215" s="31"/>
      <c r="D215" s="31"/>
      <c r="E215" s="31"/>
      <c r="F215" s="31"/>
      <c r="G215" s="31"/>
    </row>
    <row r="216" spans="1:7" ht="12.75">
      <c r="A216" s="31"/>
      <c r="B216" s="31"/>
      <c r="C216" s="31"/>
      <c r="D216" s="31"/>
      <c r="E216" s="31"/>
      <c r="F216" s="31"/>
      <c r="G216" s="31"/>
    </row>
    <row r="217" spans="1:7" ht="12.75">
      <c r="A217" s="31"/>
      <c r="B217" s="31"/>
      <c r="C217" s="31"/>
      <c r="D217" s="31"/>
      <c r="E217" s="31"/>
      <c r="F217" s="31"/>
      <c r="G217" s="31"/>
    </row>
    <row r="218" spans="1:7" ht="12.75">
      <c r="A218" s="31"/>
      <c r="B218" s="31"/>
      <c r="C218" s="31"/>
      <c r="D218" s="31"/>
      <c r="E218" s="31"/>
      <c r="F218" s="31"/>
      <c r="G218" s="31"/>
    </row>
    <row r="219" spans="1:7" ht="12.75">
      <c r="A219" s="31"/>
      <c r="B219" s="31"/>
      <c r="C219" s="31"/>
      <c r="D219" s="31"/>
      <c r="E219" s="31"/>
      <c r="F219" s="31"/>
      <c r="G219" s="31"/>
    </row>
    <row r="220" spans="1:7" ht="12.75">
      <c r="A220" s="31"/>
      <c r="B220" s="31"/>
      <c r="C220" s="31"/>
      <c r="D220" s="31"/>
      <c r="E220" s="31"/>
      <c r="F220" s="31"/>
      <c r="G220" s="31"/>
    </row>
    <row r="221" spans="1:7" ht="12.75">
      <c r="A221" s="31"/>
      <c r="B221" s="31"/>
      <c r="C221" s="31"/>
      <c r="D221" s="31"/>
      <c r="E221" s="31"/>
      <c r="F221" s="31"/>
      <c r="G221" s="31"/>
    </row>
    <row r="222" spans="1:7" ht="12.75">
      <c r="A222" s="31"/>
      <c r="B222" s="31"/>
      <c r="C222" s="31"/>
      <c r="D222" s="31"/>
      <c r="E222" s="31"/>
      <c r="F222" s="31"/>
      <c r="G222" s="31"/>
    </row>
    <row r="223" spans="1:7" ht="12.75">
      <c r="A223" s="31"/>
      <c r="B223" s="31"/>
      <c r="C223" s="31"/>
      <c r="D223" s="31"/>
      <c r="E223" s="31"/>
      <c r="F223" s="31"/>
      <c r="G223" s="31"/>
    </row>
    <row r="224" spans="1:7" ht="12.75">
      <c r="A224" s="31"/>
      <c r="B224" s="31"/>
      <c r="C224" s="31"/>
      <c r="D224" s="31"/>
      <c r="E224" s="31"/>
      <c r="F224" s="31"/>
      <c r="G224" s="31"/>
    </row>
    <row r="225" spans="1:7" ht="12.75">
      <c r="A225" s="31"/>
      <c r="B225" s="31"/>
      <c r="C225" s="31"/>
      <c r="D225" s="31"/>
      <c r="E225" s="31"/>
      <c r="F225" s="31"/>
      <c r="G225" s="31"/>
    </row>
    <row r="226" spans="1:7" ht="12.75">
      <c r="A226" s="31"/>
      <c r="B226" s="31"/>
      <c r="C226" s="31"/>
      <c r="D226" s="31"/>
      <c r="E226" s="31"/>
      <c r="F226" s="31"/>
      <c r="G226" s="31"/>
    </row>
    <row r="227" spans="1:7" ht="12.75">
      <c r="A227" s="31"/>
      <c r="B227" s="31"/>
      <c r="C227" s="31"/>
      <c r="D227" s="31"/>
      <c r="E227" s="31"/>
      <c r="F227" s="31"/>
      <c r="G227" s="31"/>
    </row>
    <row r="228" spans="1:7" ht="12.75">
      <c r="A228" s="31"/>
      <c r="B228" s="31"/>
      <c r="C228" s="31"/>
      <c r="D228" s="31"/>
      <c r="E228" s="31"/>
      <c r="F228" s="31"/>
      <c r="G228" s="31"/>
    </row>
  </sheetData>
  <sheetProtection/>
  <mergeCells count="6">
    <mergeCell ref="A18:F18"/>
    <mergeCell ref="A1:F1"/>
    <mergeCell ref="A2:F2"/>
    <mergeCell ref="A3:F3"/>
    <mergeCell ref="A4:F4"/>
    <mergeCell ref="A13:F13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showZeros="0" zoomScalePageLayoutView="0" workbookViewId="0" topLeftCell="A1">
      <selection activeCell="J5" sqref="J5"/>
    </sheetView>
  </sheetViews>
  <sheetFormatPr defaultColWidth="11.421875" defaultRowHeight="12.75"/>
  <cols>
    <col min="1" max="1" width="11.57421875" style="0" bestFit="1" customWidth="1"/>
    <col min="2" max="2" width="15.421875" style="0" bestFit="1" customWidth="1"/>
    <col min="3" max="3" width="14.140625" style="0" bestFit="1" customWidth="1"/>
    <col min="4" max="4" width="16.7109375" style="0" customWidth="1"/>
    <col min="5" max="5" width="15.140625" style="0" customWidth="1"/>
    <col min="6" max="6" width="12.7109375" style="0" bestFit="1" customWidth="1"/>
    <col min="11" max="11" width="12.28125" style="0" bestFit="1" customWidth="1"/>
  </cols>
  <sheetData>
    <row r="1" spans="1:6" ht="12.75">
      <c r="A1" s="76" t="s">
        <v>16</v>
      </c>
      <c r="B1" s="76"/>
      <c r="C1" s="76"/>
      <c r="D1" s="76"/>
      <c r="E1" s="76"/>
      <c r="F1" s="76"/>
    </row>
    <row r="2" spans="1:6" ht="15">
      <c r="A2" s="11" t="s">
        <v>0</v>
      </c>
      <c r="B2" s="11">
        <v>250000</v>
      </c>
      <c r="C2" s="11" t="s">
        <v>4</v>
      </c>
      <c r="D2" s="11">
        <v>96</v>
      </c>
      <c r="E2" s="11"/>
      <c r="F2" s="11"/>
    </row>
    <row r="3" spans="1:6" ht="15">
      <c r="A3" s="11" t="s">
        <v>1</v>
      </c>
      <c r="B3" s="12">
        <v>0</v>
      </c>
      <c r="C3" s="11" t="s">
        <v>5</v>
      </c>
      <c r="D3" s="12">
        <v>0.1</v>
      </c>
      <c r="E3" s="11"/>
      <c r="F3" s="11"/>
    </row>
    <row r="4" spans="1:6" ht="15">
      <c r="A4" s="11" t="s">
        <v>2</v>
      </c>
      <c r="B4" s="11">
        <f>B2*B3</f>
        <v>0</v>
      </c>
      <c r="C4" s="11" t="s">
        <v>6</v>
      </c>
      <c r="D4" s="13">
        <f ca="1">TODAY()</f>
        <v>42320</v>
      </c>
      <c r="E4" s="11"/>
      <c r="F4" s="11"/>
    </row>
    <row r="5" spans="1:6" ht="15">
      <c r="A5" s="11" t="s">
        <v>3</v>
      </c>
      <c r="B5" s="11">
        <f>B2-B4</f>
        <v>250000</v>
      </c>
      <c r="C5" s="11"/>
      <c r="D5" s="11"/>
      <c r="E5" s="11"/>
      <c r="F5" s="11"/>
    </row>
    <row r="6" spans="1:6" ht="15.75">
      <c r="A6" s="71" t="s">
        <v>7</v>
      </c>
      <c r="B6" s="71"/>
      <c r="C6" s="71"/>
      <c r="D6" s="71"/>
      <c r="E6" s="71"/>
      <c r="F6" s="71"/>
    </row>
    <row r="7" spans="1:6" ht="15.7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15</v>
      </c>
    </row>
    <row r="8" spans="1:6" ht="15.75">
      <c r="A8" s="14"/>
      <c r="B8" s="14" t="s">
        <v>13</v>
      </c>
      <c r="C8" s="14" t="s">
        <v>13</v>
      </c>
      <c r="D8" s="14" t="s">
        <v>13</v>
      </c>
      <c r="E8" s="14" t="s">
        <v>14</v>
      </c>
      <c r="F8" s="14" t="s">
        <v>11</v>
      </c>
    </row>
    <row r="9" spans="1:10" ht="15">
      <c r="A9" s="15">
        <v>1</v>
      </c>
      <c r="B9" s="16">
        <f>D9-C9</f>
        <v>1081.6466696976067</v>
      </c>
      <c r="C9" s="16">
        <f>B5*D3/12</f>
        <v>2083.3333333333335</v>
      </c>
      <c r="D9" s="16">
        <f aca="true" t="shared" si="0" ref="D9:D40">($B$5*$D$3/24)/(1-(1/((1+$D$3/24))^$D$2))</f>
        <v>3164.98000303094</v>
      </c>
      <c r="E9" s="16">
        <f>B5-B9</f>
        <v>248918.3533303024</v>
      </c>
      <c r="F9" s="17">
        <f>D4+15</f>
        <v>42335</v>
      </c>
      <c r="H9" s="2">
        <f>PMT(0.1/12,48,250000,0)</f>
        <v>-6340.6458586867975</v>
      </c>
      <c r="I9" s="22">
        <f>PMT(0.1/24,96,250000)</f>
        <v>-3164.980003030949</v>
      </c>
      <c r="J9" s="1"/>
    </row>
    <row r="10" spans="1:6" ht="15">
      <c r="A10" s="15">
        <f>IF(E9&lt;1,"",A9+1)</f>
        <v>2</v>
      </c>
      <c r="B10" s="18">
        <f>IF(A10="","",D10-C10)</f>
        <v>1090.6603919450868</v>
      </c>
      <c r="C10" s="18">
        <f aca="true" t="shared" si="1" ref="C10:C41">IF(A10="","",E9*$D$3/12)</f>
        <v>2074.3196110858535</v>
      </c>
      <c r="D10" s="19">
        <f t="shared" si="0"/>
        <v>3164.98000303094</v>
      </c>
      <c r="E10" s="18">
        <f>IF(A10="",0,E9-B10)</f>
        <v>247827.6929383573</v>
      </c>
      <c r="F10" s="17">
        <f>IF(A10="","",F9+15)</f>
        <v>42350</v>
      </c>
    </row>
    <row r="11" spans="1:6" ht="15">
      <c r="A11" s="15">
        <f aca="true" t="shared" si="2" ref="A11:A74">IF(E10&lt;1,"",A10+1)</f>
        <v>3</v>
      </c>
      <c r="B11" s="18">
        <f aca="true" t="shared" si="3" ref="B11:B74">IF(A11="","",D11-C11)</f>
        <v>1099.7492285446292</v>
      </c>
      <c r="C11" s="18">
        <f t="shared" si="1"/>
        <v>2065.230774486311</v>
      </c>
      <c r="D11" s="19">
        <f t="shared" si="0"/>
        <v>3164.98000303094</v>
      </c>
      <c r="E11" s="18">
        <f aca="true" t="shared" si="4" ref="E11:E74">IF(A11="",0,E10-B11)</f>
        <v>246727.94370981268</v>
      </c>
      <c r="F11" s="17">
        <f aca="true" t="shared" si="5" ref="F11:F74">IF(A11="","",F10+15)</f>
        <v>42365</v>
      </c>
    </row>
    <row r="12" spans="1:6" ht="15">
      <c r="A12" s="15">
        <f t="shared" si="2"/>
        <v>4</v>
      </c>
      <c r="B12" s="18">
        <f t="shared" si="3"/>
        <v>1108.9138054491677</v>
      </c>
      <c r="C12" s="18">
        <f t="shared" si="1"/>
        <v>2056.0661975817725</v>
      </c>
      <c r="D12" s="19">
        <f t="shared" si="0"/>
        <v>3164.98000303094</v>
      </c>
      <c r="E12" s="18">
        <f t="shared" si="4"/>
        <v>245619.0299043635</v>
      </c>
      <c r="F12" s="17">
        <f t="shared" si="5"/>
        <v>42380</v>
      </c>
    </row>
    <row r="13" spans="1:6" ht="15">
      <c r="A13" s="15">
        <f t="shared" si="2"/>
        <v>5</v>
      </c>
      <c r="B13" s="18">
        <f t="shared" si="3"/>
        <v>1118.1547538279108</v>
      </c>
      <c r="C13" s="18">
        <f t="shared" si="1"/>
        <v>2046.8252492030294</v>
      </c>
      <c r="D13" s="19">
        <f t="shared" si="0"/>
        <v>3164.98000303094</v>
      </c>
      <c r="E13" s="18">
        <f t="shared" si="4"/>
        <v>244500.8751505356</v>
      </c>
      <c r="F13" s="17">
        <f t="shared" si="5"/>
        <v>42395</v>
      </c>
    </row>
    <row r="14" spans="1:6" ht="15">
      <c r="A14" s="15">
        <f t="shared" si="2"/>
        <v>6</v>
      </c>
      <c r="B14" s="18">
        <f t="shared" si="3"/>
        <v>1127.4727101098101</v>
      </c>
      <c r="C14" s="18">
        <f t="shared" si="1"/>
        <v>2037.50729292113</v>
      </c>
      <c r="D14" s="19">
        <f t="shared" si="0"/>
        <v>3164.98000303094</v>
      </c>
      <c r="E14" s="18">
        <f t="shared" si="4"/>
        <v>243373.4024404258</v>
      </c>
      <c r="F14" s="17">
        <f t="shared" si="5"/>
        <v>42410</v>
      </c>
    </row>
    <row r="15" spans="1:6" ht="15">
      <c r="A15" s="15">
        <f t="shared" si="2"/>
        <v>7</v>
      </c>
      <c r="B15" s="18">
        <f t="shared" si="3"/>
        <v>1136.8683160273918</v>
      </c>
      <c r="C15" s="18">
        <f t="shared" si="1"/>
        <v>2028.1116870035485</v>
      </c>
      <c r="D15" s="19">
        <f t="shared" si="0"/>
        <v>3164.98000303094</v>
      </c>
      <c r="E15" s="18">
        <f t="shared" si="4"/>
        <v>242236.5341243984</v>
      </c>
      <c r="F15" s="17">
        <f t="shared" si="5"/>
        <v>42425</v>
      </c>
    </row>
    <row r="16" spans="1:6" ht="15">
      <c r="A16" s="15">
        <f t="shared" si="2"/>
        <v>8</v>
      </c>
      <c r="B16" s="18">
        <f t="shared" si="3"/>
        <v>1146.3422186609534</v>
      </c>
      <c r="C16" s="18">
        <f t="shared" si="1"/>
        <v>2018.6377843699868</v>
      </c>
      <c r="D16" s="19">
        <f t="shared" si="0"/>
        <v>3164.98000303094</v>
      </c>
      <c r="E16" s="18">
        <f t="shared" si="4"/>
        <v>241090.19190573745</v>
      </c>
      <c r="F16" s="17">
        <f t="shared" si="5"/>
        <v>42440</v>
      </c>
    </row>
    <row r="17" spans="1:6" ht="15">
      <c r="A17" s="15">
        <f t="shared" si="2"/>
        <v>9</v>
      </c>
      <c r="B17" s="18">
        <f t="shared" si="3"/>
        <v>1155.8950704831282</v>
      </c>
      <c r="C17" s="18">
        <f t="shared" si="1"/>
        <v>2009.084932547812</v>
      </c>
      <c r="D17" s="19">
        <f t="shared" si="0"/>
        <v>3164.98000303094</v>
      </c>
      <c r="E17" s="18">
        <f t="shared" si="4"/>
        <v>239934.29683525432</v>
      </c>
      <c r="F17" s="17">
        <f t="shared" si="5"/>
        <v>42455</v>
      </c>
    </row>
    <row r="18" spans="1:6" ht="15">
      <c r="A18" s="15">
        <f t="shared" si="2"/>
        <v>10</v>
      </c>
      <c r="B18" s="18">
        <f t="shared" si="3"/>
        <v>1165.5275294038206</v>
      </c>
      <c r="C18" s="18">
        <f t="shared" si="1"/>
        <v>1999.4524736271196</v>
      </c>
      <c r="D18" s="19">
        <f t="shared" si="0"/>
        <v>3164.98000303094</v>
      </c>
      <c r="E18" s="18">
        <f t="shared" si="4"/>
        <v>238768.7693058505</v>
      </c>
      <c r="F18" s="17">
        <f t="shared" si="5"/>
        <v>42470</v>
      </c>
    </row>
    <row r="19" spans="1:13" ht="15">
      <c r="A19" s="15">
        <f t="shared" si="2"/>
        <v>11</v>
      </c>
      <c r="B19" s="18">
        <f t="shared" si="3"/>
        <v>1175.2402588155194</v>
      </c>
      <c r="C19" s="18">
        <f t="shared" si="1"/>
        <v>1989.7397442154208</v>
      </c>
      <c r="D19" s="19">
        <f t="shared" si="0"/>
        <v>3164.98000303094</v>
      </c>
      <c r="E19" s="18">
        <f t="shared" si="4"/>
        <v>237593.52904703497</v>
      </c>
      <c r="F19" s="17">
        <f t="shared" si="5"/>
        <v>42485</v>
      </c>
      <c r="K19" s="10"/>
      <c r="M19" s="10"/>
    </row>
    <row r="20" spans="1:13" ht="15">
      <c r="A20" s="15">
        <f t="shared" si="2"/>
        <v>12</v>
      </c>
      <c r="B20" s="18">
        <f t="shared" si="3"/>
        <v>1185.033927638982</v>
      </c>
      <c r="C20" s="18">
        <f t="shared" si="1"/>
        <v>1979.9460753919582</v>
      </c>
      <c r="D20" s="19">
        <f t="shared" si="0"/>
        <v>3164.98000303094</v>
      </c>
      <c r="E20" s="18">
        <f t="shared" si="4"/>
        <v>236408.495119396</v>
      </c>
      <c r="F20" s="17">
        <f t="shared" si="5"/>
        <v>42500</v>
      </c>
      <c r="M20" s="9"/>
    </row>
    <row r="21" spans="1:6" ht="15">
      <c r="A21" s="15">
        <f t="shared" si="2"/>
        <v>13</v>
      </c>
      <c r="B21" s="18">
        <f t="shared" si="3"/>
        <v>1194.909210369307</v>
      </c>
      <c r="C21" s="18">
        <f t="shared" si="1"/>
        <v>1970.0707926616333</v>
      </c>
      <c r="D21" s="19">
        <f t="shared" si="0"/>
        <v>3164.98000303094</v>
      </c>
      <c r="E21" s="18">
        <f t="shared" si="4"/>
        <v>235213.58590902667</v>
      </c>
      <c r="F21" s="17">
        <f t="shared" si="5"/>
        <v>42515</v>
      </c>
    </row>
    <row r="22" spans="1:12" ht="15">
      <c r="A22" s="15">
        <f t="shared" si="2"/>
        <v>14</v>
      </c>
      <c r="B22" s="18">
        <f t="shared" si="3"/>
        <v>1204.8667871223845</v>
      </c>
      <c r="C22" s="18">
        <f t="shared" si="1"/>
        <v>1960.1132159085557</v>
      </c>
      <c r="D22" s="19">
        <f t="shared" si="0"/>
        <v>3164.98000303094</v>
      </c>
      <c r="E22" s="18">
        <f t="shared" si="4"/>
        <v>234008.7191219043</v>
      </c>
      <c r="F22" s="17">
        <f t="shared" si="5"/>
        <v>42530</v>
      </c>
      <c r="K22" s="10"/>
      <c r="L22" s="10"/>
    </row>
    <row r="23" spans="1:6" ht="15">
      <c r="A23" s="15">
        <f t="shared" si="2"/>
        <v>15</v>
      </c>
      <c r="B23" s="18">
        <f t="shared" si="3"/>
        <v>1214.9073436817378</v>
      </c>
      <c r="C23" s="18">
        <f t="shared" si="1"/>
        <v>1950.0726593492025</v>
      </c>
      <c r="D23" s="19">
        <f t="shared" si="0"/>
        <v>3164.98000303094</v>
      </c>
      <c r="E23" s="18">
        <f t="shared" si="4"/>
        <v>232793.81177822256</v>
      </c>
      <c r="F23" s="17">
        <f t="shared" si="5"/>
        <v>42545</v>
      </c>
    </row>
    <row r="24" spans="1:6" ht="15">
      <c r="A24" s="15">
        <f t="shared" si="2"/>
        <v>16</v>
      </c>
      <c r="B24" s="18">
        <f t="shared" si="3"/>
        <v>1225.031571545752</v>
      </c>
      <c r="C24" s="18">
        <f t="shared" si="1"/>
        <v>1939.9484314851882</v>
      </c>
      <c r="D24" s="19">
        <f t="shared" si="0"/>
        <v>3164.98000303094</v>
      </c>
      <c r="E24" s="18">
        <f t="shared" si="4"/>
        <v>231568.7802066768</v>
      </c>
      <c r="F24" s="17">
        <f t="shared" si="5"/>
        <v>42560</v>
      </c>
    </row>
    <row r="25" spans="1:6" ht="15">
      <c r="A25" s="15">
        <f t="shared" si="2"/>
        <v>17</v>
      </c>
      <c r="B25" s="18">
        <f t="shared" si="3"/>
        <v>1235.2401679753</v>
      </c>
      <c r="C25" s="18">
        <f t="shared" si="1"/>
        <v>1929.7398350556402</v>
      </c>
      <c r="D25" s="19">
        <f t="shared" si="0"/>
        <v>3164.98000303094</v>
      </c>
      <c r="E25" s="18">
        <f t="shared" si="4"/>
        <v>230333.5400387015</v>
      </c>
      <c r="F25" s="17">
        <f t="shared" si="5"/>
        <v>42575</v>
      </c>
    </row>
    <row r="26" spans="1:6" ht="15">
      <c r="A26" s="15">
        <f t="shared" si="2"/>
        <v>18</v>
      </c>
      <c r="B26" s="18">
        <f t="shared" si="3"/>
        <v>1245.533836041761</v>
      </c>
      <c r="C26" s="18">
        <f t="shared" si="1"/>
        <v>1919.4461669891791</v>
      </c>
      <c r="D26" s="19">
        <f t="shared" si="0"/>
        <v>3164.98000303094</v>
      </c>
      <c r="E26" s="18">
        <f t="shared" si="4"/>
        <v>229088.00620265974</v>
      </c>
      <c r="F26" s="17">
        <f t="shared" si="5"/>
        <v>42590</v>
      </c>
    </row>
    <row r="27" spans="1:6" ht="15">
      <c r="A27" s="15">
        <f t="shared" si="2"/>
        <v>19</v>
      </c>
      <c r="B27" s="18">
        <f t="shared" si="3"/>
        <v>1255.9132846754424</v>
      </c>
      <c r="C27" s="18">
        <f t="shared" si="1"/>
        <v>1909.0667183554979</v>
      </c>
      <c r="D27" s="19">
        <f t="shared" si="0"/>
        <v>3164.98000303094</v>
      </c>
      <c r="E27" s="18">
        <f t="shared" si="4"/>
        <v>227832.0929179843</v>
      </c>
      <c r="F27" s="17">
        <f t="shared" si="5"/>
        <v>42605</v>
      </c>
    </row>
    <row r="28" spans="1:6" ht="15">
      <c r="A28" s="15">
        <f t="shared" si="2"/>
        <v>20</v>
      </c>
      <c r="B28" s="18">
        <f t="shared" si="3"/>
        <v>1266.3792287144045</v>
      </c>
      <c r="C28" s="18">
        <f t="shared" si="1"/>
        <v>1898.6007743165358</v>
      </c>
      <c r="D28" s="19">
        <f t="shared" si="0"/>
        <v>3164.98000303094</v>
      </c>
      <c r="E28" s="18">
        <f t="shared" si="4"/>
        <v>226565.71368926988</v>
      </c>
      <c r="F28" s="17">
        <f t="shared" si="5"/>
        <v>42620</v>
      </c>
    </row>
    <row r="29" spans="1:6" ht="15">
      <c r="A29" s="15">
        <f t="shared" si="2"/>
        <v>21</v>
      </c>
      <c r="B29" s="18">
        <f t="shared" si="3"/>
        <v>1276.932388953691</v>
      </c>
      <c r="C29" s="18">
        <f t="shared" si="1"/>
        <v>1888.0476140772491</v>
      </c>
      <c r="D29" s="19">
        <f t="shared" si="0"/>
        <v>3164.98000303094</v>
      </c>
      <c r="E29" s="18">
        <f t="shared" si="4"/>
        <v>225288.7813003162</v>
      </c>
      <c r="F29" s="17">
        <f t="shared" si="5"/>
        <v>42635</v>
      </c>
    </row>
    <row r="30" spans="1:6" ht="15">
      <c r="A30" s="15">
        <f t="shared" si="2"/>
        <v>22</v>
      </c>
      <c r="B30" s="18">
        <f t="shared" si="3"/>
        <v>1287.573492194972</v>
      </c>
      <c r="C30" s="18">
        <f t="shared" si="1"/>
        <v>1877.4065108359682</v>
      </c>
      <c r="D30" s="19">
        <f t="shared" si="0"/>
        <v>3164.98000303094</v>
      </c>
      <c r="E30" s="18">
        <f t="shared" si="4"/>
        <v>224001.20780812122</v>
      </c>
      <c r="F30" s="17">
        <f t="shared" si="5"/>
        <v>42650</v>
      </c>
    </row>
    <row r="31" spans="1:6" ht="15">
      <c r="A31" s="15">
        <f t="shared" si="2"/>
        <v>23</v>
      </c>
      <c r="B31" s="18">
        <f t="shared" si="3"/>
        <v>1298.3032712965964</v>
      </c>
      <c r="C31" s="18">
        <f t="shared" si="1"/>
        <v>1866.6767317343438</v>
      </c>
      <c r="D31" s="19">
        <f t="shared" si="0"/>
        <v>3164.98000303094</v>
      </c>
      <c r="E31" s="18">
        <f t="shared" si="4"/>
        <v>222702.90453682462</v>
      </c>
      <c r="F31" s="17">
        <f t="shared" si="5"/>
        <v>42665</v>
      </c>
    </row>
    <row r="32" spans="1:6" ht="15">
      <c r="A32" s="15">
        <f t="shared" si="2"/>
        <v>24</v>
      </c>
      <c r="B32" s="18">
        <f t="shared" si="3"/>
        <v>1309.1224652240683</v>
      </c>
      <c r="C32" s="18">
        <f t="shared" si="1"/>
        <v>1855.857537806872</v>
      </c>
      <c r="D32" s="19">
        <f t="shared" si="0"/>
        <v>3164.98000303094</v>
      </c>
      <c r="E32" s="18">
        <f t="shared" si="4"/>
        <v>221393.78207160055</v>
      </c>
      <c r="F32" s="17">
        <f t="shared" si="5"/>
        <v>42680</v>
      </c>
    </row>
    <row r="33" spans="1:6" ht="15">
      <c r="A33" s="15">
        <f t="shared" si="2"/>
        <v>25</v>
      </c>
      <c r="B33" s="18">
        <f t="shared" si="3"/>
        <v>1320.0318191009353</v>
      </c>
      <c r="C33" s="18">
        <f t="shared" si="1"/>
        <v>1844.948183930005</v>
      </c>
      <c r="D33" s="19">
        <f t="shared" si="0"/>
        <v>3164.98000303094</v>
      </c>
      <c r="E33" s="18">
        <f t="shared" si="4"/>
        <v>220073.75025249962</v>
      </c>
      <c r="F33" s="17">
        <f t="shared" si="5"/>
        <v>42695</v>
      </c>
    </row>
    <row r="34" spans="1:6" ht="15">
      <c r="A34" s="15">
        <f t="shared" si="2"/>
        <v>26</v>
      </c>
      <c r="B34" s="18">
        <f t="shared" si="3"/>
        <v>1331.03208426011</v>
      </c>
      <c r="C34" s="18">
        <f t="shared" si="1"/>
        <v>1833.9479187708303</v>
      </c>
      <c r="D34" s="19">
        <f t="shared" si="0"/>
        <v>3164.98000303094</v>
      </c>
      <c r="E34" s="18">
        <f t="shared" si="4"/>
        <v>218742.71816823952</v>
      </c>
      <c r="F34" s="17">
        <f t="shared" si="5"/>
        <v>42710</v>
      </c>
    </row>
    <row r="35" spans="1:6" ht="15">
      <c r="A35" s="15">
        <f t="shared" si="2"/>
        <v>27</v>
      </c>
      <c r="B35" s="18">
        <f t="shared" si="3"/>
        <v>1342.124018295611</v>
      </c>
      <c r="C35" s="18">
        <f t="shared" si="1"/>
        <v>1822.8559847353292</v>
      </c>
      <c r="D35" s="19">
        <f t="shared" si="0"/>
        <v>3164.98000303094</v>
      </c>
      <c r="E35" s="18">
        <f t="shared" si="4"/>
        <v>217400.5941499439</v>
      </c>
      <c r="F35" s="17">
        <f t="shared" si="5"/>
        <v>42725</v>
      </c>
    </row>
    <row r="36" spans="1:6" ht="15">
      <c r="A36" s="15">
        <f t="shared" si="2"/>
        <v>28</v>
      </c>
      <c r="B36" s="18">
        <f t="shared" si="3"/>
        <v>1353.3083851147408</v>
      </c>
      <c r="C36" s="18">
        <f t="shared" si="1"/>
        <v>1811.6716179161995</v>
      </c>
      <c r="D36" s="19">
        <f t="shared" si="0"/>
        <v>3164.98000303094</v>
      </c>
      <c r="E36" s="18">
        <f t="shared" si="4"/>
        <v>216047.28576482917</v>
      </c>
      <c r="F36" s="17">
        <f t="shared" si="5"/>
        <v>42740</v>
      </c>
    </row>
    <row r="37" spans="1:6" ht="15">
      <c r="A37" s="15">
        <f t="shared" si="2"/>
        <v>29</v>
      </c>
      <c r="B37" s="18">
        <f t="shared" si="3"/>
        <v>1364.585954990697</v>
      </c>
      <c r="C37" s="18">
        <f t="shared" si="1"/>
        <v>1800.3940480402432</v>
      </c>
      <c r="D37" s="19">
        <f t="shared" si="0"/>
        <v>3164.98000303094</v>
      </c>
      <c r="E37" s="18">
        <f t="shared" si="4"/>
        <v>214682.69980983846</v>
      </c>
      <c r="F37" s="17">
        <f t="shared" si="5"/>
        <v>42755</v>
      </c>
    </row>
    <row r="38" spans="1:6" ht="15">
      <c r="A38" s="15">
        <f t="shared" si="2"/>
        <v>30</v>
      </c>
      <c r="B38" s="18">
        <f t="shared" si="3"/>
        <v>1375.9575046156194</v>
      </c>
      <c r="C38" s="18">
        <f t="shared" si="1"/>
        <v>1789.0224984153208</v>
      </c>
      <c r="D38" s="19">
        <f t="shared" si="0"/>
        <v>3164.98000303094</v>
      </c>
      <c r="E38" s="18">
        <f t="shared" si="4"/>
        <v>213306.74230522284</v>
      </c>
      <c r="F38" s="17">
        <f t="shared" si="5"/>
        <v>42770</v>
      </c>
    </row>
    <row r="39" spans="1:6" ht="15">
      <c r="A39" s="15">
        <f t="shared" si="2"/>
        <v>31</v>
      </c>
      <c r="B39" s="18">
        <f t="shared" si="3"/>
        <v>1387.423817154083</v>
      </c>
      <c r="C39" s="18">
        <f t="shared" si="1"/>
        <v>1777.5561858768572</v>
      </c>
      <c r="D39" s="19">
        <f t="shared" si="0"/>
        <v>3164.98000303094</v>
      </c>
      <c r="E39" s="18">
        <f t="shared" si="4"/>
        <v>211919.31848806876</v>
      </c>
      <c r="F39" s="17">
        <f t="shared" si="5"/>
        <v>42785</v>
      </c>
    </row>
    <row r="40" spans="1:6" ht="15">
      <c r="A40" s="15">
        <f t="shared" si="2"/>
        <v>32</v>
      </c>
      <c r="B40" s="18">
        <f t="shared" si="3"/>
        <v>1398.9856822970337</v>
      </c>
      <c r="C40" s="18">
        <f t="shared" si="1"/>
        <v>1765.9943207339065</v>
      </c>
      <c r="D40" s="19">
        <f t="shared" si="0"/>
        <v>3164.98000303094</v>
      </c>
      <c r="E40" s="18">
        <f t="shared" si="4"/>
        <v>210520.33280577173</v>
      </c>
      <c r="F40" s="17">
        <f t="shared" si="5"/>
        <v>42800</v>
      </c>
    </row>
    <row r="41" spans="1:6" ht="15">
      <c r="A41" s="15">
        <f t="shared" si="2"/>
        <v>33</v>
      </c>
      <c r="B41" s="18">
        <f t="shared" si="3"/>
        <v>1410.6438963161756</v>
      </c>
      <c r="C41" s="18">
        <f t="shared" si="1"/>
        <v>1754.3361067147646</v>
      </c>
      <c r="D41" s="19">
        <f aca="true" t="shared" si="6" ref="D41:D72">($B$5*$D$3/24)/(1-(1/((1+$D$3/24))^$D$2))</f>
        <v>3164.98000303094</v>
      </c>
      <c r="E41" s="18">
        <f t="shared" si="4"/>
        <v>209109.68890945555</v>
      </c>
      <c r="F41" s="17">
        <f t="shared" si="5"/>
        <v>42815</v>
      </c>
    </row>
    <row r="42" spans="1:6" ht="15">
      <c r="A42" s="15">
        <f t="shared" si="2"/>
        <v>34</v>
      </c>
      <c r="B42" s="18">
        <f t="shared" si="3"/>
        <v>1422.3992621188104</v>
      </c>
      <c r="C42" s="18">
        <f aca="true" t="shared" si="7" ref="C42:C73">IF(A42="","",E41*$D$3/12)</f>
        <v>1742.5807409121298</v>
      </c>
      <c r="D42" s="19">
        <f t="shared" si="6"/>
        <v>3164.98000303094</v>
      </c>
      <c r="E42" s="18">
        <f t="shared" si="4"/>
        <v>207687.28964733673</v>
      </c>
      <c r="F42" s="17">
        <f t="shared" si="5"/>
        <v>42830</v>
      </c>
    </row>
    <row r="43" spans="1:6" ht="15">
      <c r="A43" s="15">
        <f t="shared" si="2"/>
        <v>35</v>
      </c>
      <c r="B43" s="18">
        <f t="shared" si="3"/>
        <v>1434.252589303134</v>
      </c>
      <c r="C43" s="18">
        <f t="shared" si="7"/>
        <v>1730.7274137278062</v>
      </c>
      <c r="D43" s="19">
        <f t="shared" si="6"/>
        <v>3164.98000303094</v>
      </c>
      <c r="E43" s="18">
        <f t="shared" si="4"/>
        <v>206253.0370580336</v>
      </c>
      <c r="F43" s="17">
        <f t="shared" si="5"/>
        <v>42845</v>
      </c>
    </row>
    <row r="44" spans="1:6" ht="15">
      <c r="A44" s="15">
        <f t="shared" si="2"/>
        <v>36</v>
      </c>
      <c r="B44" s="18">
        <f t="shared" si="3"/>
        <v>1446.2046942139934</v>
      </c>
      <c r="C44" s="18">
        <f t="shared" si="7"/>
        <v>1718.7753088169468</v>
      </c>
      <c r="D44" s="19">
        <f t="shared" si="6"/>
        <v>3164.98000303094</v>
      </c>
      <c r="E44" s="18">
        <f t="shared" si="4"/>
        <v>204806.83236381962</v>
      </c>
      <c r="F44" s="17">
        <f t="shared" si="5"/>
        <v>42860</v>
      </c>
    </row>
    <row r="45" spans="1:6" ht="15">
      <c r="A45" s="15">
        <f t="shared" si="2"/>
        <v>37</v>
      </c>
      <c r="B45" s="18">
        <f t="shared" si="3"/>
        <v>1458.25639999911</v>
      </c>
      <c r="C45" s="18">
        <f t="shared" si="7"/>
        <v>1706.7236030318302</v>
      </c>
      <c r="D45" s="19">
        <f t="shared" si="6"/>
        <v>3164.98000303094</v>
      </c>
      <c r="E45" s="18">
        <f t="shared" si="4"/>
        <v>203348.5759638205</v>
      </c>
      <c r="F45" s="17">
        <f t="shared" si="5"/>
        <v>42875</v>
      </c>
    </row>
    <row r="46" spans="1:6" ht="15">
      <c r="A46" s="15">
        <f t="shared" si="2"/>
        <v>38</v>
      </c>
      <c r="B46" s="18">
        <f t="shared" si="3"/>
        <v>1470.4085366657694</v>
      </c>
      <c r="C46" s="18">
        <f t="shared" si="7"/>
        <v>1694.5714663651709</v>
      </c>
      <c r="D46" s="19">
        <f t="shared" si="6"/>
        <v>3164.98000303094</v>
      </c>
      <c r="E46" s="18">
        <f t="shared" si="4"/>
        <v>201878.16742715472</v>
      </c>
      <c r="F46" s="17">
        <f t="shared" si="5"/>
        <v>42890</v>
      </c>
    </row>
    <row r="47" spans="1:6" ht="15">
      <c r="A47" s="15">
        <f t="shared" si="2"/>
        <v>39</v>
      </c>
      <c r="B47" s="18">
        <f t="shared" si="3"/>
        <v>1482.661941137984</v>
      </c>
      <c r="C47" s="18">
        <f t="shared" si="7"/>
        <v>1682.3180618929562</v>
      </c>
      <c r="D47" s="19">
        <f t="shared" si="6"/>
        <v>3164.98000303094</v>
      </c>
      <c r="E47" s="18">
        <f t="shared" si="4"/>
        <v>200395.50548601674</v>
      </c>
      <c r="F47" s="17">
        <f t="shared" si="5"/>
        <v>42905</v>
      </c>
    </row>
    <row r="48" spans="1:6" ht="15">
      <c r="A48" s="15">
        <f t="shared" si="2"/>
        <v>40</v>
      </c>
      <c r="B48" s="18">
        <f t="shared" si="3"/>
        <v>1495.0174573141337</v>
      </c>
      <c r="C48" s="18">
        <f t="shared" si="7"/>
        <v>1669.9625457168065</v>
      </c>
      <c r="D48" s="19">
        <f t="shared" si="6"/>
        <v>3164.98000303094</v>
      </c>
      <c r="E48" s="18">
        <f t="shared" si="4"/>
        <v>198900.48802870262</v>
      </c>
      <c r="F48" s="17">
        <f t="shared" si="5"/>
        <v>42920</v>
      </c>
    </row>
    <row r="49" spans="1:6" ht="15">
      <c r="A49" s="15">
        <f t="shared" si="2"/>
        <v>41</v>
      </c>
      <c r="B49" s="18">
        <f t="shared" si="3"/>
        <v>1507.475936125085</v>
      </c>
      <c r="C49" s="18">
        <f t="shared" si="7"/>
        <v>1657.5040669058553</v>
      </c>
      <c r="D49" s="19">
        <f t="shared" si="6"/>
        <v>3164.98000303094</v>
      </c>
      <c r="E49" s="18">
        <f t="shared" si="4"/>
        <v>197393.01209257753</v>
      </c>
      <c r="F49" s="17">
        <f t="shared" si="5"/>
        <v>42935</v>
      </c>
    </row>
    <row r="50" spans="1:6" ht="15">
      <c r="A50" s="15">
        <f t="shared" si="2"/>
        <v>42</v>
      </c>
      <c r="B50" s="18">
        <f t="shared" si="3"/>
        <v>1520.0382355927939</v>
      </c>
      <c r="C50" s="18">
        <f t="shared" si="7"/>
        <v>1644.9417674381464</v>
      </c>
      <c r="D50" s="19">
        <f t="shared" si="6"/>
        <v>3164.98000303094</v>
      </c>
      <c r="E50" s="18">
        <f t="shared" si="4"/>
        <v>195872.97385698472</v>
      </c>
      <c r="F50" s="17">
        <f t="shared" si="5"/>
        <v>42950</v>
      </c>
    </row>
    <row r="51" spans="1:6" ht="15">
      <c r="A51" s="15">
        <f t="shared" si="2"/>
        <v>43</v>
      </c>
      <c r="B51" s="18">
        <f t="shared" si="3"/>
        <v>1532.7052208894008</v>
      </c>
      <c r="C51" s="18">
        <f t="shared" si="7"/>
        <v>1632.2747821415394</v>
      </c>
      <c r="D51" s="19">
        <f t="shared" si="6"/>
        <v>3164.98000303094</v>
      </c>
      <c r="E51" s="18">
        <f t="shared" si="4"/>
        <v>194340.26863609534</v>
      </c>
      <c r="F51" s="17">
        <f t="shared" si="5"/>
        <v>42965</v>
      </c>
    </row>
    <row r="52" spans="1:6" ht="15">
      <c r="A52" s="15">
        <f t="shared" si="2"/>
        <v>44</v>
      </c>
      <c r="B52" s="18">
        <f t="shared" si="3"/>
        <v>1545.4777643968123</v>
      </c>
      <c r="C52" s="18">
        <f t="shared" si="7"/>
        <v>1619.502238634128</v>
      </c>
      <c r="D52" s="19">
        <f t="shared" si="6"/>
        <v>3164.98000303094</v>
      </c>
      <c r="E52" s="18">
        <f t="shared" si="4"/>
        <v>192794.79087169853</v>
      </c>
      <c r="F52" s="17">
        <f t="shared" si="5"/>
        <v>42980</v>
      </c>
    </row>
    <row r="53" spans="1:6" ht="15">
      <c r="A53" s="15">
        <f t="shared" si="2"/>
        <v>45</v>
      </c>
      <c r="B53" s="18">
        <f t="shared" si="3"/>
        <v>1558.3567457667857</v>
      </c>
      <c r="C53" s="18">
        <f t="shared" si="7"/>
        <v>1606.6232572641545</v>
      </c>
      <c r="D53" s="19">
        <f t="shared" si="6"/>
        <v>3164.98000303094</v>
      </c>
      <c r="E53" s="18">
        <f t="shared" si="4"/>
        <v>191236.43412593173</v>
      </c>
      <c r="F53" s="17">
        <f t="shared" si="5"/>
        <v>42995</v>
      </c>
    </row>
    <row r="54" spans="1:6" ht="15">
      <c r="A54" s="15">
        <f t="shared" si="2"/>
        <v>46</v>
      </c>
      <c r="B54" s="18">
        <f t="shared" si="3"/>
        <v>1571.343051981509</v>
      </c>
      <c r="C54" s="18">
        <f t="shared" si="7"/>
        <v>1593.6369510494312</v>
      </c>
      <c r="D54" s="19">
        <f t="shared" si="6"/>
        <v>3164.98000303094</v>
      </c>
      <c r="E54" s="18">
        <f t="shared" si="4"/>
        <v>189665.09107395023</v>
      </c>
      <c r="F54" s="17">
        <f t="shared" si="5"/>
        <v>43010</v>
      </c>
    </row>
    <row r="55" spans="1:6" ht="15">
      <c r="A55" s="15">
        <f t="shared" si="2"/>
        <v>47</v>
      </c>
      <c r="B55" s="18">
        <f t="shared" si="3"/>
        <v>1584.4375774146881</v>
      </c>
      <c r="C55" s="18">
        <f t="shared" si="7"/>
        <v>1580.542425616252</v>
      </c>
      <c r="D55" s="19">
        <f t="shared" si="6"/>
        <v>3164.98000303094</v>
      </c>
      <c r="E55" s="18">
        <f t="shared" si="4"/>
        <v>188080.65349653555</v>
      </c>
      <c r="F55" s="17">
        <f t="shared" si="5"/>
        <v>43025</v>
      </c>
    </row>
    <row r="56" spans="1:6" ht="15">
      <c r="A56" s="15">
        <f t="shared" si="2"/>
        <v>48</v>
      </c>
      <c r="B56" s="18">
        <f t="shared" si="3"/>
        <v>1597.641223893144</v>
      </c>
      <c r="C56" s="18">
        <f t="shared" si="7"/>
        <v>1567.3387791377963</v>
      </c>
      <c r="D56" s="19">
        <f t="shared" si="6"/>
        <v>3164.98000303094</v>
      </c>
      <c r="E56" s="18">
        <f t="shared" si="4"/>
        <v>186483.0122726424</v>
      </c>
      <c r="F56" s="17">
        <f t="shared" si="5"/>
        <v>43040</v>
      </c>
    </row>
    <row r="57" spans="1:6" ht="15">
      <c r="A57" s="15">
        <f t="shared" si="2"/>
        <v>49</v>
      </c>
      <c r="B57" s="18">
        <f t="shared" si="3"/>
        <v>1610.95490075892</v>
      </c>
      <c r="C57" s="18">
        <f t="shared" si="7"/>
        <v>1554.0251022720201</v>
      </c>
      <c r="D57" s="19">
        <f t="shared" si="6"/>
        <v>3164.98000303094</v>
      </c>
      <c r="E57" s="18">
        <f t="shared" si="4"/>
        <v>184872.05737188348</v>
      </c>
      <c r="F57" s="17">
        <f t="shared" si="5"/>
        <v>43055</v>
      </c>
    </row>
    <row r="58" spans="1:6" ht="15">
      <c r="A58" s="15">
        <f t="shared" si="2"/>
        <v>50</v>
      </c>
      <c r="B58" s="18">
        <f t="shared" si="3"/>
        <v>1624.3795249319112</v>
      </c>
      <c r="C58" s="18">
        <f t="shared" si="7"/>
        <v>1540.600478099029</v>
      </c>
      <c r="D58" s="19">
        <f t="shared" si="6"/>
        <v>3164.98000303094</v>
      </c>
      <c r="E58" s="18">
        <f t="shared" si="4"/>
        <v>183247.67784695156</v>
      </c>
      <c r="F58" s="17">
        <f t="shared" si="5"/>
        <v>43070</v>
      </c>
    </row>
    <row r="59" spans="1:6" ht="15">
      <c r="A59" s="15">
        <f t="shared" si="2"/>
        <v>51</v>
      </c>
      <c r="B59" s="18">
        <f t="shared" si="3"/>
        <v>1637.9160209730105</v>
      </c>
      <c r="C59" s="18">
        <f t="shared" si="7"/>
        <v>1527.0639820579297</v>
      </c>
      <c r="D59" s="19">
        <f t="shared" si="6"/>
        <v>3164.98000303094</v>
      </c>
      <c r="E59" s="18">
        <f t="shared" si="4"/>
        <v>181609.76182597855</v>
      </c>
      <c r="F59" s="17">
        <f t="shared" si="5"/>
        <v>43085</v>
      </c>
    </row>
    <row r="60" spans="1:6" ht="15">
      <c r="A60" s="15">
        <f t="shared" si="2"/>
        <v>52</v>
      </c>
      <c r="B60" s="18">
        <f t="shared" si="3"/>
        <v>1651.5653211477854</v>
      </c>
      <c r="C60" s="18">
        <f t="shared" si="7"/>
        <v>1513.4146818831548</v>
      </c>
      <c r="D60" s="19">
        <f t="shared" si="6"/>
        <v>3164.98000303094</v>
      </c>
      <c r="E60" s="18">
        <f t="shared" si="4"/>
        <v>179958.19650483076</v>
      </c>
      <c r="F60" s="17">
        <f t="shared" si="5"/>
        <v>43100</v>
      </c>
    </row>
    <row r="61" spans="1:6" ht="15">
      <c r="A61" s="15">
        <f t="shared" si="2"/>
        <v>53</v>
      </c>
      <c r="B61" s="18">
        <f t="shared" si="3"/>
        <v>1665.3283654906838</v>
      </c>
      <c r="C61" s="18">
        <f t="shared" si="7"/>
        <v>1499.6516375402564</v>
      </c>
      <c r="D61" s="19">
        <f t="shared" si="6"/>
        <v>3164.98000303094</v>
      </c>
      <c r="E61" s="18">
        <f t="shared" si="4"/>
        <v>178292.86813934008</v>
      </c>
      <c r="F61" s="17">
        <f t="shared" si="5"/>
        <v>43115</v>
      </c>
    </row>
    <row r="62" spans="1:6" ht="15">
      <c r="A62" s="15">
        <f t="shared" si="2"/>
        <v>54</v>
      </c>
      <c r="B62" s="18">
        <f t="shared" si="3"/>
        <v>1679.2061018697727</v>
      </c>
      <c r="C62" s="18">
        <f t="shared" si="7"/>
        <v>1485.7739011611675</v>
      </c>
      <c r="D62" s="19">
        <f t="shared" si="6"/>
        <v>3164.98000303094</v>
      </c>
      <c r="E62" s="18">
        <f t="shared" si="4"/>
        <v>176613.6620374703</v>
      </c>
      <c r="F62" s="17">
        <f t="shared" si="5"/>
        <v>43130</v>
      </c>
    </row>
    <row r="63" spans="1:6" ht="15">
      <c r="A63" s="15">
        <f t="shared" si="2"/>
        <v>55</v>
      </c>
      <c r="B63" s="18">
        <f t="shared" si="3"/>
        <v>1693.199486052021</v>
      </c>
      <c r="C63" s="18">
        <f t="shared" si="7"/>
        <v>1471.7805169789192</v>
      </c>
      <c r="D63" s="19">
        <f t="shared" si="6"/>
        <v>3164.98000303094</v>
      </c>
      <c r="E63" s="18">
        <f t="shared" si="4"/>
        <v>174920.46255141826</v>
      </c>
      <c r="F63" s="17">
        <f t="shared" si="5"/>
        <v>43145</v>
      </c>
    </row>
    <row r="64" spans="1:6" ht="15">
      <c r="A64" s="15">
        <f t="shared" si="2"/>
        <v>56</v>
      </c>
      <c r="B64" s="18">
        <f t="shared" si="3"/>
        <v>1707.3094817691212</v>
      </c>
      <c r="C64" s="18">
        <f t="shared" si="7"/>
        <v>1457.670521261819</v>
      </c>
      <c r="D64" s="19">
        <f t="shared" si="6"/>
        <v>3164.98000303094</v>
      </c>
      <c r="E64" s="18">
        <f t="shared" si="4"/>
        <v>173213.15306964912</v>
      </c>
      <c r="F64" s="17">
        <f t="shared" si="5"/>
        <v>43160</v>
      </c>
    </row>
    <row r="65" spans="1:6" ht="15">
      <c r="A65" s="15">
        <f t="shared" si="2"/>
        <v>57</v>
      </c>
      <c r="B65" s="18">
        <f t="shared" si="3"/>
        <v>1721.5370607838643</v>
      </c>
      <c r="C65" s="18">
        <f t="shared" si="7"/>
        <v>1443.442942247076</v>
      </c>
      <c r="D65" s="19">
        <f t="shared" si="6"/>
        <v>3164.98000303094</v>
      </c>
      <c r="E65" s="18">
        <f t="shared" si="4"/>
        <v>171491.61600886527</v>
      </c>
      <c r="F65" s="17">
        <f t="shared" si="5"/>
        <v>43175</v>
      </c>
    </row>
    <row r="66" spans="1:6" ht="15">
      <c r="A66" s="15">
        <f t="shared" si="2"/>
        <v>58</v>
      </c>
      <c r="B66" s="18">
        <f t="shared" si="3"/>
        <v>1735.8832029570628</v>
      </c>
      <c r="C66" s="18">
        <f t="shared" si="7"/>
        <v>1429.0968000738774</v>
      </c>
      <c r="D66" s="19">
        <f t="shared" si="6"/>
        <v>3164.98000303094</v>
      </c>
      <c r="E66" s="18">
        <f t="shared" si="4"/>
        <v>169755.7328059082</v>
      </c>
      <c r="F66" s="17">
        <f t="shared" si="5"/>
        <v>43190</v>
      </c>
    </row>
    <row r="67" spans="1:6" ht="15">
      <c r="A67" s="15">
        <f t="shared" si="2"/>
        <v>59</v>
      </c>
      <c r="B67" s="18">
        <f t="shared" si="3"/>
        <v>1750.3488963150387</v>
      </c>
      <c r="C67" s="18">
        <f t="shared" si="7"/>
        <v>1414.6311067159015</v>
      </c>
      <c r="D67" s="19">
        <f t="shared" si="6"/>
        <v>3164.98000303094</v>
      </c>
      <c r="E67" s="18">
        <f t="shared" si="4"/>
        <v>168005.38390959316</v>
      </c>
      <c r="F67" s="17">
        <f t="shared" si="5"/>
        <v>43205</v>
      </c>
    </row>
    <row r="68" spans="1:6" ht="15">
      <c r="A68" s="15">
        <f t="shared" si="2"/>
        <v>60</v>
      </c>
      <c r="B68" s="18">
        <f t="shared" si="3"/>
        <v>1764.9351371176638</v>
      </c>
      <c r="C68" s="18">
        <f t="shared" si="7"/>
        <v>1400.0448659132765</v>
      </c>
      <c r="D68" s="19">
        <f t="shared" si="6"/>
        <v>3164.98000303094</v>
      </c>
      <c r="E68" s="18">
        <f t="shared" si="4"/>
        <v>166240.4487724755</v>
      </c>
      <c r="F68" s="17">
        <f t="shared" si="5"/>
        <v>43220</v>
      </c>
    </row>
    <row r="69" spans="1:6" ht="15">
      <c r="A69" s="15">
        <f t="shared" si="2"/>
        <v>61</v>
      </c>
      <c r="B69" s="18">
        <f t="shared" si="3"/>
        <v>1779.6429299269778</v>
      </c>
      <c r="C69" s="18">
        <f t="shared" si="7"/>
        <v>1385.3370731039624</v>
      </c>
      <c r="D69" s="19">
        <f t="shared" si="6"/>
        <v>3164.98000303094</v>
      </c>
      <c r="E69" s="18">
        <f t="shared" si="4"/>
        <v>164460.80584254852</v>
      </c>
      <c r="F69" s="17">
        <f t="shared" si="5"/>
        <v>43235</v>
      </c>
    </row>
    <row r="70" spans="1:6" ht="15">
      <c r="A70" s="15">
        <f t="shared" si="2"/>
        <v>62</v>
      </c>
      <c r="B70" s="18">
        <f t="shared" si="3"/>
        <v>1794.473287676369</v>
      </c>
      <c r="C70" s="18">
        <f t="shared" si="7"/>
        <v>1370.5067153545713</v>
      </c>
      <c r="D70" s="19">
        <f t="shared" si="6"/>
        <v>3164.98000303094</v>
      </c>
      <c r="E70" s="18">
        <f t="shared" si="4"/>
        <v>162666.33255487215</v>
      </c>
      <c r="F70" s="17">
        <f t="shared" si="5"/>
        <v>43250</v>
      </c>
    </row>
    <row r="71" spans="1:6" ht="15">
      <c r="A71" s="15">
        <f t="shared" si="2"/>
        <v>63</v>
      </c>
      <c r="B71" s="18">
        <f t="shared" si="3"/>
        <v>1809.427231740339</v>
      </c>
      <c r="C71" s="18">
        <f t="shared" si="7"/>
        <v>1355.5527712906012</v>
      </c>
      <c r="D71" s="19">
        <f t="shared" si="6"/>
        <v>3164.98000303094</v>
      </c>
      <c r="E71" s="18">
        <f t="shared" si="4"/>
        <v>160856.9053231318</v>
      </c>
      <c r="F71" s="17">
        <f t="shared" si="5"/>
        <v>43265</v>
      </c>
    </row>
    <row r="72" spans="1:6" ht="15">
      <c r="A72" s="15">
        <f t="shared" si="2"/>
        <v>64</v>
      </c>
      <c r="B72" s="18">
        <f t="shared" si="3"/>
        <v>1824.5057920048419</v>
      </c>
      <c r="C72" s="18">
        <f t="shared" si="7"/>
        <v>1340.4742110260984</v>
      </c>
      <c r="D72" s="19">
        <f t="shared" si="6"/>
        <v>3164.98000303094</v>
      </c>
      <c r="E72" s="18">
        <f t="shared" si="4"/>
        <v>159032.39953112695</v>
      </c>
      <c r="F72" s="17">
        <f t="shared" si="5"/>
        <v>43280</v>
      </c>
    </row>
    <row r="73" spans="1:6" ht="15">
      <c r="A73" s="15">
        <f t="shared" si="2"/>
        <v>65</v>
      </c>
      <c r="B73" s="18">
        <f t="shared" si="3"/>
        <v>1839.7100069382157</v>
      </c>
      <c r="C73" s="18">
        <f t="shared" si="7"/>
        <v>1325.2699960927246</v>
      </c>
      <c r="D73" s="19">
        <f aca="true" t="shared" si="8" ref="D73:D104">($B$5*$D$3/24)/(1-(1/((1+$D$3/24))^$D$2))</f>
        <v>3164.98000303094</v>
      </c>
      <c r="E73" s="18">
        <f t="shared" si="4"/>
        <v>157192.68952418873</v>
      </c>
      <c r="F73" s="17">
        <f t="shared" si="5"/>
        <v>43295</v>
      </c>
    </row>
    <row r="74" spans="1:6" ht="15">
      <c r="A74" s="15">
        <f t="shared" si="2"/>
        <v>66</v>
      </c>
      <c r="B74" s="18">
        <f t="shared" si="3"/>
        <v>1855.0409236627008</v>
      </c>
      <c r="C74" s="18">
        <f aca="true" t="shared" si="9" ref="C74:C104">IF(A74="","",E73*$D$3/12)</f>
        <v>1309.9390793682394</v>
      </c>
      <c r="D74" s="19">
        <f t="shared" si="8"/>
        <v>3164.98000303094</v>
      </c>
      <c r="E74" s="18">
        <f t="shared" si="4"/>
        <v>155337.64860052604</v>
      </c>
      <c r="F74" s="17">
        <f t="shared" si="5"/>
        <v>43310</v>
      </c>
    </row>
    <row r="75" spans="1:6" ht="15">
      <c r="A75" s="15">
        <f aca="true" t="shared" si="10" ref="A75:A104">IF(E74&lt;1,"",A74+1)</f>
        <v>67</v>
      </c>
      <c r="B75" s="18">
        <f aca="true" t="shared" si="11" ref="B75:B104">IF(A75="","",D75-C75)</f>
        <v>1870.4995980265564</v>
      </c>
      <c r="C75" s="18">
        <f t="shared" si="9"/>
        <v>1294.4804050043838</v>
      </c>
      <c r="D75" s="19">
        <f t="shared" si="8"/>
        <v>3164.98000303094</v>
      </c>
      <c r="E75" s="18">
        <f aca="true" t="shared" si="12" ref="E75:E104">IF(A75="",0,E74-B75)</f>
        <v>153467.14900249947</v>
      </c>
      <c r="F75" s="17">
        <f aca="true" t="shared" si="13" ref="F75:F104">IF(A75="","",F74+15)</f>
        <v>43325</v>
      </c>
    </row>
    <row r="76" spans="1:6" ht="15">
      <c r="A76" s="15">
        <f t="shared" si="10"/>
        <v>68</v>
      </c>
      <c r="B76" s="18">
        <f t="shared" si="11"/>
        <v>1886.087094676778</v>
      </c>
      <c r="C76" s="18">
        <f t="shared" si="9"/>
        <v>1278.8929083541623</v>
      </c>
      <c r="D76" s="19">
        <f t="shared" si="8"/>
        <v>3164.98000303094</v>
      </c>
      <c r="E76" s="18">
        <f t="shared" si="12"/>
        <v>151581.0619078227</v>
      </c>
      <c r="F76" s="17">
        <f t="shared" si="13"/>
        <v>43340</v>
      </c>
    </row>
    <row r="77" spans="1:6" ht="15">
      <c r="A77" s="15">
        <f t="shared" si="10"/>
        <v>69</v>
      </c>
      <c r="B77" s="18">
        <f t="shared" si="11"/>
        <v>1901.8044871324175</v>
      </c>
      <c r="C77" s="18">
        <f t="shared" si="9"/>
        <v>1263.1755158985227</v>
      </c>
      <c r="D77" s="19">
        <f t="shared" si="8"/>
        <v>3164.98000303094</v>
      </c>
      <c r="E77" s="18">
        <f t="shared" si="12"/>
        <v>149679.2574206903</v>
      </c>
      <c r="F77" s="17">
        <f t="shared" si="13"/>
        <v>43355</v>
      </c>
    </row>
    <row r="78" spans="1:6" ht="15">
      <c r="A78" s="15">
        <f t="shared" si="10"/>
        <v>70</v>
      </c>
      <c r="B78" s="18">
        <f t="shared" si="11"/>
        <v>1917.652857858521</v>
      </c>
      <c r="C78" s="18">
        <f t="shared" si="9"/>
        <v>1247.3271451724193</v>
      </c>
      <c r="D78" s="19">
        <f t="shared" si="8"/>
        <v>3164.98000303094</v>
      </c>
      <c r="E78" s="18">
        <f t="shared" si="12"/>
        <v>147761.60456283178</v>
      </c>
      <c r="F78" s="17">
        <f t="shared" si="13"/>
        <v>43370</v>
      </c>
    </row>
    <row r="79" spans="1:6" ht="15">
      <c r="A79" s="15">
        <f t="shared" si="10"/>
        <v>71</v>
      </c>
      <c r="B79" s="18">
        <f t="shared" si="11"/>
        <v>1933.6332983406753</v>
      </c>
      <c r="C79" s="18">
        <f t="shared" si="9"/>
        <v>1231.346704690265</v>
      </c>
      <c r="D79" s="19">
        <f t="shared" si="8"/>
        <v>3164.98000303094</v>
      </c>
      <c r="E79" s="18">
        <f t="shared" si="12"/>
        <v>145827.97126449112</v>
      </c>
      <c r="F79" s="17">
        <f t="shared" si="13"/>
        <v>43385</v>
      </c>
    </row>
    <row r="80" spans="1:6" ht="15">
      <c r="A80" s="15">
        <f t="shared" si="10"/>
        <v>72</v>
      </c>
      <c r="B80" s="18">
        <f t="shared" si="11"/>
        <v>1949.7469091601808</v>
      </c>
      <c r="C80" s="18">
        <f t="shared" si="9"/>
        <v>1215.2330938707594</v>
      </c>
      <c r="D80" s="19">
        <f t="shared" si="8"/>
        <v>3164.98000303094</v>
      </c>
      <c r="E80" s="18">
        <f t="shared" si="12"/>
        <v>143878.22435533095</v>
      </c>
      <c r="F80" s="17">
        <f t="shared" si="13"/>
        <v>43400</v>
      </c>
    </row>
    <row r="81" spans="1:6" ht="15">
      <c r="A81" s="15">
        <f t="shared" si="10"/>
        <v>73</v>
      </c>
      <c r="B81" s="18">
        <f t="shared" si="11"/>
        <v>1965.994800069849</v>
      </c>
      <c r="C81" s="18">
        <f t="shared" si="9"/>
        <v>1198.9852029610913</v>
      </c>
      <c r="D81" s="19">
        <f t="shared" si="8"/>
        <v>3164.98000303094</v>
      </c>
      <c r="E81" s="18">
        <f t="shared" si="12"/>
        <v>141912.22955526112</v>
      </c>
      <c r="F81" s="17">
        <f t="shared" si="13"/>
        <v>43415</v>
      </c>
    </row>
    <row r="82" spans="1:6" ht="15">
      <c r="A82" s="15">
        <f t="shared" si="10"/>
        <v>74</v>
      </c>
      <c r="B82" s="18">
        <f t="shared" si="11"/>
        <v>1982.3780900704307</v>
      </c>
      <c r="C82" s="18">
        <f t="shared" si="9"/>
        <v>1182.6019129605095</v>
      </c>
      <c r="D82" s="19">
        <f t="shared" si="8"/>
        <v>3164.98000303094</v>
      </c>
      <c r="E82" s="18">
        <f t="shared" si="12"/>
        <v>139929.85146519067</v>
      </c>
      <c r="F82" s="17">
        <f t="shared" si="13"/>
        <v>43430</v>
      </c>
    </row>
    <row r="83" spans="1:6" ht="15">
      <c r="A83" s="15">
        <f t="shared" si="10"/>
        <v>75</v>
      </c>
      <c r="B83" s="18">
        <f t="shared" si="11"/>
        <v>1998.8979074876845</v>
      </c>
      <c r="C83" s="18">
        <f t="shared" si="9"/>
        <v>1166.0820955432557</v>
      </c>
      <c r="D83" s="19">
        <f t="shared" si="8"/>
        <v>3164.98000303094</v>
      </c>
      <c r="E83" s="18">
        <f t="shared" si="12"/>
        <v>137930.95355770297</v>
      </c>
      <c r="F83" s="17">
        <f t="shared" si="13"/>
        <v>43445</v>
      </c>
    </row>
    <row r="84" spans="1:6" ht="15">
      <c r="A84" s="15">
        <f t="shared" si="10"/>
        <v>76</v>
      </c>
      <c r="B84" s="18">
        <f t="shared" si="11"/>
        <v>2015.555390050082</v>
      </c>
      <c r="C84" s="18">
        <f t="shared" si="9"/>
        <v>1149.4246129808582</v>
      </c>
      <c r="D84" s="19">
        <f t="shared" si="8"/>
        <v>3164.98000303094</v>
      </c>
      <c r="E84" s="18">
        <f t="shared" si="12"/>
        <v>135915.3981676529</v>
      </c>
      <c r="F84" s="17">
        <f t="shared" si="13"/>
        <v>43460</v>
      </c>
    </row>
    <row r="85" spans="1:6" ht="15">
      <c r="A85" s="15">
        <f t="shared" si="10"/>
        <v>77</v>
      </c>
      <c r="B85" s="18">
        <f t="shared" si="11"/>
        <v>2032.3516849671662</v>
      </c>
      <c r="C85" s="18">
        <f t="shared" si="9"/>
        <v>1132.628318063774</v>
      </c>
      <c r="D85" s="19">
        <f t="shared" si="8"/>
        <v>3164.98000303094</v>
      </c>
      <c r="E85" s="18">
        <f t="shared" si="12"/>
        <v>133883.04648268572</v>
      </c>
      <c r="F85" s="17">
        <f t="shared" si="13"/>
        <v>43475</v>
      </c>
    </row>
    <row r="86" spans="1:6" ht="15">
      <c r="A86" s="15">
        <f t="shared" si="10"/>
        <v>78</v>
      </c>
      <c r="B86" s="18">
        <f t="shared" si="11"/>
        <v>2049.287949008559</v>
      </c>
      <c r="C86" s="18">
        <f t="shared" si="9"/>
        <v>1115.6920540223812</v>
      </c>
      <c r="D86" s="19">
        <f t="shared" si="8"/>
        <v>3164.98000303094</v>
      </c>
      <c r="E86" s="18">
        <f t="shared" si="12"/>
        <v>131833.75853367717</v>
      </c>
      <c r="F86" s="17">
        <f t="shared" si="13"/>
        <v>43490</v>
      </c>
    </row>
    <row r="87" spans="1:6" ht="15">
      <c r="A87" s="15">
        <f t="shared" si="10"/>
        <v>79</v>
      </c>
      <c r="B87" s="18">
        <f t="shared" si="11"/>
        <v>2066.3653485836303</v>
      </c>
      <c r="C87" s="18">
        <f t="shared" si="9"/>
        <v>1098.6146544473097</v>
      </c>
      <c r="D87" s="19">
        <f t="shared" si="8"/>
        <v>3164.98000303094</v>
      </c>
      <c r="E87" s="18">
        <f t="shared" si="12"/>
        <v>129767.39318509355</v>
      </c>
      <c r="F87" s="17">
        <f t="shared" si="13"/>
        <v>43505</v>
      </c>
    </row>
    <row r="88" spans="1:6" ht="15">
      <c r="A88" s="15">
        <f t="shared" si="10"/>
        <v>80</v>
      </c>
      <c r="B88" s="18">
        <f t="shared" si="11"/>
        <v>2083.5850598218276</v>
      </c>
      <c r="C88" s="18">
        <f t="shared" si="9"/>
        <v>1081.3949432091129</v>
      </c>
      <c r="D88" s="19">
        <f t="shared" si="8"/>
        <v>3164.98000303094</v>
      </c>
      <c r="E88" s="18">
        <f t="shared" si="12"/>
        <v>127683.80812527172</v>
      </c>
      <c r="F88" s="17">
        <f t="shared" si="13"/>
        <v>43520</v>
      </c>
    </row>
    <row r="89" spans="1:6" ht="15">
      <c r="A89" s="15">
        <f t="shared" si="10"/>
        <v>81</v>
      </c>
      <c r="B89" s="18">
        <f t="shared" si="11"/>
        <v>2100.9482686536758</v>
      </c>
      <c r="C89" s="18">
        <f t="shared" si="9"/>
        <v>1064.0317343772645</v>
      </c>
      <c r="D89" s="19">
        <f t="shared" si="8"/>
        <v>3164.98000303094</v>
      </c>
      <c r="E89" s="18">
        <f t="shared" si="12"/>
        <v>125582.85985661804</v>
      </c>
      <c r="F89" s="17">
        <f t="shared" si="13"/>
        <v>43535</v>
      </c>
    </row>
    <row r="90" spans="1:6" ht="15">
      <c r="A90" s="15">
        <f t="shared" si="10"/>
        <v>82</v>
      </c>
      <c r="B90" s="18">
        <f t="shared" si="11"/>
        <v>2118.4561708924566</v>
      </c>
      <c r="C90" s="18">
        <f t="shared" si="9"/>
        <v>1046.5238321384838</v>
      </c>
      <c r="D90" s="19">
        <f t="shared" si="8"/>
        <v>3164.98000303094</v>
      </c>
      <c r="E90" s="18">
        <f t="shared" si="12"/>
        <v>123464.40368572559</v>
      </c>
      <c r="F90" s="17">
        <f t="shared" si="13"/>
        <v>43550</v>
      </c>
    </row>
    <row r="91" spans="1:6" ht="15">
      <c r="A91" s="15">
        <f t="shared" si="10"/>
        <v>83</v>
      </c>
      <c r="B91" s="18">
        <f t="shared" si="11"/>
        <v>2136.1099723165603</v>
      </c>
      <c r="C91" s="18">
        <f t="shared" si="9"/>
        <v>1028.87003071438</v>
      </c>
      <c r="D91" s="19">
        <f t="shared" si="8"/>
        <v>3164.98000303094</v>
      </c>
      <c r="E91" s="18">
        <f t="shared" si="12"/>
        <v>121328.29371340903</v>
      </c>
      <c r="F91" s="17">
        <f t="shared" si="13"/>
        <v>43565</v>
      </c>
    </row>
    <row r="92" spans="1:6" ht="15">
      <c r="A92" s="15">
        <f t="shared" si="10"/>
        <v>84</v>
      </c>
      <c r="B92" s="18">
        <f t="shared" si="11"/>
        <v>2153.9108887525317</v>
      </c>
      <c r="C92" s="18">
        <f t="shared" si="9"/>
        <v>1011.0691142784086</v>
      </c>
      <c r="D92" s="19">
        <f t="shared" si="8"/>
        <v>3164.98000303094</v>
      </c>
      <c r="E92" s="18">
        <f t="shared" si="12"/>
        <v>119174.3828246565</v>
      </c>
      <c r="F92" s="17">
        <f t="shared" si="13"/>
        <v>43580</v>
      </c>
    </row>
    <row r="93" spans="1:6" ht="15">
      <c r="A93" s="15">
        <f t="shared" si="10"/>
        <v>85</v>
      </c>
      <c r="B93" s="18">
        <f t="shared" si="11"/>
        <v>2171.8601461588028</v>
      </c>
      <c r="C93" s="18">
        <f t="shared" si="9"/>
        <v>993.1198568721375</v>
      </c>
      <c r="D93" s="19">
        <f t="shared" si="8"/>
        <v>3164.98000303094</v>
      </c>
      <c r="E93" s="18">
        <f t="shared" si="12"/>
        <v>117002.5226784977</v>
      </c>
      <c r="F93" s="17">
        <f t="shared" si="13"/>
        <v>43595</v>
      </c>
    </row>
    <row r="94" spans="1:6" ht="15">
      <c r="A94" s="15">
        <f t="shared" si="10"/>
        <v>86</v>
      </c>
      <c r="B94" s="18">
        <f t="shared" si="11"/>
        <v>2189.958980710126</v>
      </c>
      <c r="C94" s="18">
        <f t="shared" si="9"/>
        <v>975.0210223208142</v>
      </c>
      <c r="D94" s="19">
        <f t="shared" si="8"/>
        <v>3164.98000303094</v>
      </c>
      <c r="E94" s="18">
        <f t="shared" si="12"/>
        <v>114812.56369778757</v>
      </c>
      <c r="F94" s="17">
        <f t="shared" si="13"/>
        <v>43610</v>
      </c>
    </row>
    <row r="95" spans="1:6" ht="15">
      <c r="A95" s="15">
        <f t="shared" si="10"/>
        <v>87</v>
      </c>
      <c r="B95" s="18">
        <f t="shared" si="11"/>
        <v>2208.2086388827106</v>
      </c>
      <c r="C95" s="18">
        <f t="shared" si="9"/>
        <v>956.7713641482297</v>
      </c>
      <c r="D95" s="19">
        <f t="shared" si="8"/>
        <v>3164.98000303094</v>
      </c>
      <c r="E95" s="18">
        <f t="shared" si="12"/>
        <v>112604.35505890485</v>
      </c>
      <c r="F95" s="17">
        <f t="shared" si="13"/>
        <v>43625</v>
      </c>
    </row>
    <row r="96" spans="1:6" ht="15">
      <c r="A96" s="15">
        <f t="shared" si="10"/>
        <v>88</v>
      </c>
      <c r="B96" s="18">
        <f t="shared" si="11"/>
        <v>2226.6103775400666</v>
      </c>
      <c r="C96" s="18">
        <f t="shared" si="9"/>
        <v>938.3696254908738</v>
      </c>
      <c r="D96" s="19">
        <f t="shared" si="8"/>
        <v>3164.98000303094</v>
      </c>
      <c r="E96" s="18">
        <f t="shared" si="12"/>
        <v>110377.74468136478</v>
      </c>
      <c r="F96" s="17">
        <f t="shared" si="13"/>
        <v>43640</v>
      </c>
    </row>
    <row r="97" spans="1:6" ht="15">
      <c r="A97" s="15">
        <f t="shared" si="10"/>
        <v>89</v>
      </c>
      <c r="B97" s="18">
        <f t="shared" si="11"/>
        <v>2245.165464019567</v>
      </c>
      <c r="C97" s="18">
        <f t="shared" si="9"/>
        <v>919.8145390113732</v>
      </c>
      <c r="D97" s="19">
        <f t="shared" si="8"/>
        <v>3164.98000303094</v>
      </c>
      <c r="E97" s="18">
        <f t="shared" si="12"/>
        <v>108132.57921734522</v>
      </c>
      <c r="F97" s="17">
        <f t="shared" si="13"/>
        <v>43655</v>
      </c>
    </row>
    <row r="98" spans="1:6" ht="15">
      <c r="A98" s="15">
        <f t="shared" si="10"/>
        <v>90</v>
      </c>
      <c r="B98" s="18">
        <f t="shared" si="11"/>
        <v>2263.87517621973</v>
      </c>
      <c r="C98" s="18">
        <f t="shared" si="9"/>
        <v>901.1048268112103</v>
      </c>
      <c r="D98" s="19">
        <f t="shared" si="8"/>
        <v>3164.98000303094</v>
      </c>
      <c r="E98" s="18">
        <f t="shared" si="12"/>
        <v>105868.70404112549</v>
      </c>
      <c r="F98" s="17">
        <f t="shared" si="13"/>
        <v>43670</v>
      </c>
    </row>
    <row r="99" spans="1:6" ht="15">
      <c r="A99" s="15">
        <f t="shared" si="10"/>
        <v>91</v>
      </c>
      <c r="B99" s="18">
        <f t="shared" si="11"/>
        <v>2282.7408026882276</v>
      </c>
      <c r="C99" s="18">
        <f t="shared" si="9"/>
        <v>882.2392003427125</v>
      </c>
      <c r="D99" s="19">
        <f t="shared" si="8"/>
        <v>3164.98000303094</v>
      </c>
      <c r="E99" s="18">
        <f t="shared" si="12"/>
        <v>103585.96323843725</v>
      </c>
      <c r="F99" s="17">
        <f t="shared" si="13"/>
        <v>43685</v>
      </c>
    </row>
    <row r="100" spans="1:6" ht="15">
      <c r="A100" s="15">
        <f t="shared" si="10"/>
        <v>92</v>
      </c>
      <c r="B100" s="18">
        <f t="shared" si="11"/>
        <v>2301.76364271063</v>
      </c>
      <c r="C100" s="18">
        <f t="shared" si="9"/>
        <v>863.2163603203104</v>
      </c>
      <c r="D100" s="19">
        <f t="shared" si="8"/>
        <v>3164.98000303094</v>
      </c>
      <c r="E100" s="18">
        <f t="shared" si="12"/>
        <v>101284.19959572662</v>
      </c>
      <c r="F100" s="17">
        <f t="shared" si="13"/>
        <v>43700</v>
      </c>
    </row>
    <row r="101" spans="1:6" ht="15">
      <c r="A101" s="15">
        <f t="shared" si="10"/>
        <v>93</v>
      </c>
      <c r="B101" s="18">
        <f t="shared" si="11"/>
        <v>2320.945006399885</v>
      </c>
      <c r="C101" s="18">
        <f t="shared" si="9"/>
        <v>844.0349966310552</v>
      </c>
      <c r="D101" s="19">
        <f t="shared" si="8"/>
        <v>3164.98000303094</v>
      </c>
      <c r="E101" s="18">
        <f t="shared" si="12"/>
        <v>98963.25458932674</v>
      </c>
      <c r="F101" s="17">
        <f t="shared" si="13"/>
        <v>43715</v>
      </c>
    </row>
    <row r="102" spans="1:6" ht="15">
      <c r="A102" s="15">
        <f t="shared" si="10"/>
        <v>94</v>
      </c>
      <c r="B102" s="18">
        <f t="shared" si="11"/>
        <v>2340.2862147865508</v>
      </c>
      <c r="C102" s="18">
        <f t="shared" si="9"/>
        <v>824.6937882443896</v>
      </c>
      <c r="D102" s="19">
        <f t="shared" si="8"/>
        <v>3164.98000303094</v>
      </c>
      <c r="E102" s="18">
        <f t="shared" si="12"/>
        <v>96622.96837454019</v>
      </c>
      <c r="F102" s="17">
        <f t="shared" si="13"/>
        <v>43730</v>
      </c>
    </row>
    <row r="103" spans="1:6" ht="15">
      <c r="A103" s="15">
        <f t="shared" si="10"/>
        <v>95</v>
      </c>
      <c r="B103" s="18">
        <f t="shared" si="11"/>
        <v>2359.788599909772</v>
      </c>
      <c r="C103" s="18">
        <f t="shared" si="9"/>
        <v>805.1914031211683</v>
      </c>
      <c r="D103" s="19">
        <f t="shared" si="8"/>
        <v>3164.98000303094</v>
      </c>
      <c r="E103" s="18">
        <f t="shared" si="12"/>
        <v>94263.17977463041</v>
      </c>
      <c r="F103" s="17">
        <f t="shared" si="13"/>
        <v>43745</v>
      </c>
    </row>
    <row r="104" spans="1:6" ht="15">
      <c r="A104" s="15">
        <f t="shared" si="10"/>
        <v>96</v>
      </c>
      <c r="B104" s="18">
        <f t="shared" si="11"/>
        <v>2379.45350490902</v>
      </c>
      <c r="C104" s="18">
        <f t="shared" si="9"/>
        <v>785.5264981219201</v>
      </c>
      <c r="D104" s="19">
        <f t="shared" si="8"/>
        <v>3164.98000303094</v>
      </c>
      <c r="E104" s="18">
        <f t="shared" si="12"/>
        <v>91883.72626972139</v>
      </c>
      <c r="F104" s="17">
        <f t="shared" si="13"/>
        <v>43760</v>
      </c>
    </row>
    <row r="105" spans="1:6" ht="15">
      <c r="A105" s="15"/>
      <c r="B105" s="18"/>
      <c r="C105" s="18"/>
      <c r="D105" s="18">
        <f>SUM(D9:D104)</f>
        <v>303838.08029097</v>
      </c>
      <c r="E105" s="18"/>
      <c r="F105" s="17"/>
    </row>
    <row r="106" spans="1:6" ht="15">
      <c r="A106" s="15"/>
      <c r="B106" s="18"/>
      <c r="C106" s="18"/>
      <c r="D106" s="18"/>
      <c r="E106" s="18"/>
      <c r="F106" s="17"/>
    </row>
    <row r="107" spans="1:6" ht="15">
      <c r="A107" s="20"/>
      <c r="B107" s="16">
        <f>SUM(B9:B104)</f>
        <v>158116.27373027863</v>
      </c>
      <c r="C107" s="16">
        <f>SUM(C9:C56)</f>
        <v>88402.05241812754</v>
      </c>
      <c r="D107" s="16">
        <f>SUM(D9:D56)</f>
        <v>151919.04014548517</v>
      </c>
      <c r="E107" s="16" t="s">
        <v>17</v>
      </c>
      <c r="F107" s="20"/>
    </row>
    <row r="110" spans="2:4" ht="12.75">
      <c r="B110" s="10">
        <f>B107</f>
        <v>158116.27373027863</v>
      </c>
      <c r="C110" s="10">
        <f>C107</f>
        <v>88402.05241812754</v>
      </c>
      <c r="D110" s="21">
        <f>C110/B110</f>
        <v>0.5590952172888128</v>
      </c>
    </row>
    <row r="111" spans="2:4" ht="12.75">
      <c r="B111">
        <f>250000/0.72</f>
        <v>347222.22222222225</v>
      </c>
      <c r="C111" s="10">
        <f>B111-B110</f>
        <v>189105.94849194362</v>
      </c>
      <c r="D111" s="9">
        <f>C111/B111</f>
        <v>0.5446251316567976</v>
      </c>
    </row>
    <row r="113" spans="2:4" ht="12.75">
      <c r="B113" s="10">
        <f>B107</f>
        <v>158116.27373027863</v>
      </c>
      <c r="C113" s="10">
        <f>C107</f>
        <v>88402.05241812754</v>
      </c>
      <c r="D113" s="21">
        <f>C113/B113</f>
        <v>0.5590952172888128</v>
      </c>
    </row>
  </sheetData>
  <sheetProtection/>
  <mergeCells count="2">
    <mergeCell ref="A1:F1"/>
    <mergeCell ref="A6:F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Sonora</dc:creator>
  <cp:keywords/>
  <dc:description/>
  <cp:lastModifiedBy>Jose</cp:lastModifiedBy>
  <cp:lastPrinted>2015-03-18T16:51:35Z</cp:lastPrinted>
  <dcterms:created xsi:type="dcterms:W3CDTF">2007-10-01T14:42:18Z</dcterms:created>
  <dcterms:modified xsi:type="dcterms:W3CDTF">2015-11-12T20:33:36Z</dcterms:modified>
  <cp:category/>
  <cp:version/>
  <cp:contentType/>
  <cp:contentStatus/>
</cp:coreProperties>
</file>